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311" windowWidth="12120" windowHeight="7410" tabRatio="330" activeTab="0"/>
  </bookViews>
  <sheets>
    <sheet name="GiftWhole-Quotation" sheetId="1" r:id="rId1"/>
  </sheets>
  <definedNames>
    <definedName name="_xlnm.Print_Area" localSheetId="0">'GiftWhole-Quotation'!$A$1:$L$542</definedName>
    <definedName name="_xlnm.Print_Titles" localSheetId="0">'GiftWhole-Quotation'!$1:$3</definedName>
  </definedNames>
  <calcPr fullCalcOnLoad="1"/>
</workbook>
</file>

<file path=xl/sharedStrings.xml><?xml version="1.0" encoding="utf-8"?>
<sst xmlns="http://schemas.openxmlformats.org/spreadsheetml/2006/main" count="2564" uniqueCount="859">
  <si>
    <t>dimmer Switch on base</t>
  </si>
  <si>
    <t>100mA</t>
  </si>
  <si>
    <t>material: Metal Base+Plastic</t>
  </si>
  <si>
    <t>0.5W</t>
  </si>
  <si>
    <t>Size:L100xW70xH250mm</t>
  </si>
  <si>
    <t>Color: Black/White</t>
  </si>
  <si>
    <r>
      <t>N.W.</t>
    </r>
    <r>
      <rPr>
        <sz val="10"/>
        <color indexed="12"/>
        <rFont val="Times New Roman"/>
        <family val="1"/>
      </rPr>
      <t>: 3.5KG</t>
    </r>
  </si>
  <si>
    <r>
      <t>G.W.</t>
    </r>
    <r>
      <rPr>
        <sz val="10"/>
        <color indexed="12"/>
        <rFont val="Times New Roman"/>
        <family val="1"/>
      </rPr>
      <t>: 13.5KG</t>
    </r>
  </si>
  <si>
    <t>BC606M</t>
  </si>
  <si>
    <t>white box
93g</t>
  </si>
  <si>
    <t>BC920-T8</t>
  </si>
  <si>
    <t>20pcs LED, touch switch/DC jack</t>
  </si>
  <si>
    <t>350mA</t>
  </si>
  <si>
    <t>1.7W</t>
  </si>
  <si>
    <r>
      <t>Size</t>
    </r>
    <r>
      <rPr>
        <b/>
        <sz val="10"/>
        <color indexed="12"/>
        <rFont val="Times New Roman"/>
        <family val="1"/>
      </rPr>
      <t>:32x28x256mm 1200mA Li-Ion</t>
    </r>
  </si>
  <si>
    <t>-5~50℃</t>
  </si>
  <si>
    <t>0~60℃</t>
  </si>
  <si>
    <t>Power: USB / optional USB Adapter</t>
  </si>
  <si>
    <t>Switch on base, 2 LED</t>
  </si>
  <si>
    <t>45mA</t>
  </si>
  <si>
    <t>0.25W</t>
  </si>
  <si>
    <t>Size:L100xW70xH270mm</t>
  </si>
  <si>
    <t>BC608-12</t>
  </si>
  <si>
    <t>Name:USB 12 SMT LED light</t>
  </si>
  <si>
    <t>SILVER ADD MORE USD0.1</t>
  </si>
  <si>
    <t>COLORFUL CASE</t>
  </si>
  <si>
    <t>Meas: 43X28.5X54CM</t>
  </si>
  <si>
    <r>
      <t>N.W.</t>
    </r>
    <r>
      <rPr>
        <sz val="10"/>
        <color indexed="12"/>
        <rFont val="Times New Roman"/>
        <family val="1"/>
      </rPr>
      <t>: 9KG</t>
    </r>
  </si>
  <si>
    <r>
      <t>G.W.</t>
    </r>
    <r>
      <rPr>
        <sz val="10"/>
        <color indexed="12"/>
        <rFont val="宋体"/>
        <family val="0"/>
      </rPr>
      <t>：</t>
    </r>
    <r>
      <rPr>
        <sz val="10"/>
        <color indexed="12"/>
        <rFont val="Times New Roman"/>
        <family val="1"/>
      </rPr>
      <t>10.5KG</t>
    </r>
  </si>
  <si>
    <t>Size:H400mm(lamp head dia56mm)</t>
  </si>
  <si>
    <t>N.W.: 4.8KG</t>
  </si>
  <si>
    <t>BC608T-12</t>
  </si>
  <si>
    <t>N.W.: 4.8 KG</t>
  </si>
  <si>
    <t>BC609</t>
  </si>
  <si>
    <t>Blister &amp; Card  
75g</t>
  </si>
  <si>
    <t>Tact SW,light fill-in accurately</t>
  </si>
  <si>
    <t>material:ABS head+ metal gooseneck</t>
  </si>
  <si>
    <t>Size:H430mm(Magnifer D66mm)</t>
  </si>
  <si>
    <t>N.W.:7.5 KG</t>
  </si>
  <si>
    <t>BC611-4S</t>
  </si>
  <si>
    <t>Name:USB 4 LED light</t>
  </si>
  <si>
    <t>LVD</t>
  </si>
  <si>
    <t>material: Metal+aluminum head</t>
  </si>
  <si>
    <t>Size:365X9.5mm</t>
  </si>
  <si>
    <t>BC611-4TS</t>
  </si>
  <si>
    <t>Name:USB 4 SMT LED light</t>
  </si>
  <si>
    <t>instant-touch switch, hold-touch adjust lightness</t>
  </si>
  <si>
    <t>Size:390X9.5mm(Head:100mm)</t>
  </si>
  <si>
    <t>BC611-4DS</t>
  </si>
  <si>
    <t>material: Metal</t>
  </si>
  <si>
    <t>Size:107X30x17mmmm lamp length:90mm</t>
  </si>
  <si>
    <t>N.W.:1.6KG</t>
  </si>
  <si>
    <t>BC611-5T</t>
  </si>
  <si>
    <t>Name:USB 5 LED light</t>
  </si>
  <si>
    <t>Size:390X9.5mm</t>
  </si>
  <si>
    <t>N.W.:5.3KG</t>
  </si>
  <si>
    <t>Name:USB LED light 10x SMT LED</t>
  </si>
  <si>
    <t>weight:60g</t>
  </si>
  <si>
    <t>BC424</t>
  </si>
  <si>
    <t>Name: USB Wooden Night Lamp</t>
  </si>
  <si>
    <t>WHITE 
BOX
15X12X6CM</t>
  </si>
  <si>
    <t>Meas:42x38x39cm</t>
  </si>
  <si>
    <t>OEM item, shape size specified</t>
  </si>
  <si>
    <t>200mA</t>
  </si>
  <si>
    <t>material: wooden +PMMA</t>
  </si>
  <si>
    <t>1W</t>
  </si>
  <si>
    <t>color :warm white+wooden</t>
  </si>
  <si>
    <t>Light temp:</t>
  </si>
  <si>
    <t>3500k</t>
  </si>
  <si>
    <t>size: 14x11x5CM</t>
  </si>
  <si>
    <t>N.W.:11KGS</t>
  </si>
  <si>
    <t>G.W.:12.5 KGS</t>
  </si>
  <si>
    <t>Size:440X9.5mm</t>
  </si>
  <si>
    <t>23  LM</t>
  </si>
  <si>
    <t>N.W.:5.4KG</t>
  </si>
  <si>
    <t xml:space="preserve">BC611-10TD
</t>
  </si>
  <si>
    <t>Name:USB Touch light 10pcs LED</t>
  </si>
  <si>
    <t>Name:USB 10 LED light</t>
  </si>
  <si>
    <t>CBM:0.04185</t>
  </si>
  <si>
    <t>G.W.:9.4</t>
  </si>
  <si>
    <t>BC611-10D</t>
  </si>
  <si>
    <t>weight:</t>
  </si>
  <si>
    <t>Size:168x30x17mm</t>
  </si>
  <si>
    <t>N.W.:2.3</t>
  </si>
  <si>
    <t>BC615-H8</t>
  </si>
  <si>
    <t>Name:USB clip 8-LED light</t>
  </si>
  <si>
    <t>DC:3-5.0V</t>
  </si>
  <si>
    <t>white box 10.5x7x16cm</t>
  </si>
  <si>
    <t>MEAS: 37x44x34.5cm</t>
  </si>
  <si>
    <t>Size:150x100xH330mm(head length:150mm)</t>
  </si>
  <si>
    <t>81  LM</t>
  </si>
  <si>
    <t>N.W.: 5.2KG</t>
  </si>
  <si>
    <t>BC615-18</t>
  </si>
  <si>
    <t>BC645B</t>
  </si>
  <si>
    <t>2 super white led, Helmet switch</t>
  </si>
  <si>
    <t xml:space="preserve">BC646
</t>
  </si>
  <si>
    <t>DC:5.0V</t>
  </si>
  <si>
    <t>WHITE BOX 6.5x6.5x10.5cm</t>
  </si>
  <si>
    <t>Meas: 41x34.5x44cm</t>
  </si>
  <si>
    <t>20' 24cbm</t>
  </si>
  <si>
    <t>CE</t>
  </si>
  <si>
    <t>9 super white led, Push Head switch</t>
  </si>
  <si>
    <t>300mA</t>
  </si>
  <si>
    <r>
      <t>CBM</t>
    </r>
    <r>
      <rPr>
        <sz val="10"/>
        <color indexed="12"/>
        <rFont val="Times New Roman"/>
        <family val="1"/>
      </rPr>
      <t>:</t>
    </r>
  </si>
  <si>
    <t>Rohs</t>
  </si>
  <si>
    <t>1.5W</t>
  </si>
  <si>
    <t>40' 54cbm</t>
  </si>
  <si>
    <t>Size:W60xD40xH90, L400mm</t>
  </si>
  <si>
    <t>Color: Green</t>
  </si>
  <si>
    <r>
      <t>N.W.</t>
    </r>
    <r>
      <rPr>
        <sz val="10"/>
        <color indexed="12"/>
        <rFont val="Times New Roman"/>
        <family val="1"/>
      </rPr>
      <t>: 6.5 KG</t>
    </r>
  </si>
  <si>
    <t>40'H 68cbm</t>
  </si>
  <si>
    <t>Power: USB</t>
  </si>
  <si>
    <r>
      <t>G.W.</t>
    </r>
    <r>
      <rPr>
        <sz val="10"/>
        <color indexed="12"/>
        <rFont val="Times New Roman"/>
        <family val="1"/>
      </rPr>
      <t>:10.8 KG</t>
    </r>
  </si>
  <si>
    <t>Name:USB Android night lamp</t>
  </si>
  <si>
    <t>Name:USB Suction Astronaut lamp</t>
  </si>
  <si>
    <t>material: ABS / PVC</t>
  </si>
  <si>
    <t>Color: White</t>
  </si>
  <si>
    <t xml:space="preserve">material: ABS / metal </t>
  </si>
  <si>
    <t xml:space="preserve">material: ABS / metal </t>
  </si>
  <si>
    <t>Name:USB Astronaut Night lamp</t>
  </si>
  <si>
    <t>optional：Magnifier or Mirror</t>
  </si>
  <si>
    <t>320mA</t>
  </si>
  <si>
    <t>1.6W</t>
  </si>
  <si>
    <t>Size:H330mm(Clamp L107W62H85mm)</t>
  </si>
  <si>
    <t>37 LM</t>
  </si>
  <si>
    <t>N.W.: 9.2KG</t>
  </si>
  <si>
    <t>BC615M</t>
  </si>
  <si>
    <t>Blister &amp; Card
111g</t>
  </si>
  <si>
    <t>D66mm PMMA，2 LEDS</t>
  </si>
  <si>
    <t>Size:H400mm(Magnifer D66mm)</t>
  </si>
  <si>
    <t>N.W.:8.2KG</t>
  </si>
  <si>
    <t>Name:USB 18LED light with switch</t>
  </si>
  <si>
    <t>Size:H400mm(lamp head length:7X5.6CM)</t>
  </si>
  <si>
    <t xml:space="preserve"> LM</t>
  </si>
  <si>
    <t>N.W.: 5.1 KG</t>
  </si>
  <si>
    <t>4XMagnifier</t>
  </si>
  <si>
    <t>N.W.: 6 KG</t>
  </si>
  <si>
    <t>Meas: 34.5X34.5X46cm</t>
  </si>
  <si>
    <r>
      <t>N.W.</t>
    </r>
    <r>
      <rPr>
        <sz val="10"/>
        <color indexed="12"/>
        <rFont val="Times New Roman"/>
        <family val="1"/>
      </rPr>
      <t>: 6.5 KG</t>
    </r>
  </si>
  <si>
    <r>
      <t>G.W.</t>
    </r>
    <r>
      <rPr>
        <sz val="10"/>
        <color indexed="12"/>
        <rFont val="Times New Roman"/>
        <family val="1"/>
      </rPr>
      <t>: 9.5 KG</t>
    </r>
  </si>
  <si>
    <t>BC621</t>
  </si>
  <si>
    <t xml:space="preserve">Name:USB bulb light </t>
  </si>
  <si>
    <t>PVC BLISTER 22X6X12CM</t>
  </si>
  <si>
    <t>Meas: 36.5x32x37.5cm</t>
  </si>
  <si>
    <t>Delivery time: 30 days</t>
  </si>
  <si>
    <t>3 LED,Breakage-Proof bulb</t>
  </si>
  <si>
    <t>Size:D40x350mm</t>
  </si>
  <si>
    <r>
      <t>N.W.</t>
    </r>
    <r>
      <rPr>
        <sz val="10"/>
        <color indexed="12"/>
        <rFont val="Times New Roman"/>
        <family val="1"/>
      </rPr>
      <t>: 3.1KG</t>
    </r>
  </si>
  <si>
    <r>
      <t>G.W.</t>
    </r>
    <r>
      <rPr>
        <sz val="10"/>
        <color indexed="12"/>
        <rFont val="Times New Roman"/>
        <family val="1"/>
      </rPr>
      <t>4.2KG</t>
    </r>
  </si>
  <si>
    <t>Power: 1xAAA and USB</t>
  </si>
  <si>
    <t>Power: USB and 3xAA</t>
  </si>
  <si>
    <t>Power: USB and 2xAAA/Rechargeable</t>
  </si>
  <si>
    <t>Power: 3xAG13 and USB</t>
  </si>
  <si>
    <t>Power: 3XAA or USB</t>
  </si>
  <si>
    <t>Power: 3XAAA or USB</t>
  </si>
  <si>
    <r>
      <t xml:space="preserve">Power: USB or Battery Box </t>
    </r>
    <r>
      <rPr>
        <sz val="11"/>
        <color indexed="12"/>
        <rFont val="宋体"/>
        <family val="0"/>
      </rPr>
      <t>（</t>
    </r>
    <r>
      <rPr>
        <sz val="11"/>
        <color indexed="12"/>
        <rFont val="Times New Roman"/>
        <family val="1"/>
      </rPr>
      <t>3xAA</t>
    </r>
    <r>
      <rPr>
        <sz val="11"/>
        <color indexed="12"/>
        <rFont val="宋体"/>
        <family val="0"/>
      </rPr>
      <t>）</t>
    </r>
  </si>
  <si>
    <r>
      <t xml:space="preserve">white box
</t>
    </r>
    <r>
      <rPr>
        <sz val="11"/>
        <color indexed="12"/>
        <rFont val="宋体"/>
        <family val="0"/>
      </rPr>
      <t>（</t>
    </r>
    <r>
      <rPr>
        <sz val="11"/>
        <color indexed="12"/>
        <rFont val="Times New Roman"/>
        <family val="1"/>
      </rPr>
      <t>6.5*6.5*13CM</t>
    </r>
    <r>
      <rPr>
        <sz val="11"/>
        <color indexed="12"/>
        <rFont val="宋体"/>
        <family val="0"/>
      </rPr>
      <t>）</t>
    </r>
  </si>
  <si>
    <t>20 LM</t>
  </si>
  <si>
    <t>BC621J</t>
  </si>
  <si>
    <t xml:space="preserve">Name:USB 2W bulb Super light </t>
  </si>
  <si>
    <t>6 LEDs,Breakage-Proof bulb</t>
  </si>
  <si>
    <t>1.8W</t>
  </si>
  <si>
    <t>Size: L420xD45mm</t>
  </si>
  <si>
    <t>115 LM</t>
  </si>
  <si>
    <t>Color:white</t>
  </si>
  <si>
    <t>Color: Black</t>
  </si>
  <si>
    <t>NAME:USB Bulb LED light</t>
  </si>
  <si>
    <t>PVC BLISTER 15X10X4.5CM</t>
  </si>
  <si>
    <t>MEAS: 38.5x33.5x37cm</t>
  </si>
  <si>
    <t>3 LED,white color, Breakage-Proof bulb</t>
  </si>
  <si>
    <t>material: Metal+Plastic</t>
  </si>
  <si>
    <t>Size:45x40x70mm</t>
  </si>
  <si>
    <t>N.W.:1.7KG</t>
  </si>
  <si>
    <t>G.W.: 8.8KG</t>
  </si>
  <si>
    <t>BC631A</t>
  </si>
  <si>
    <t>Name:USB Bulb Lamp</t>
  </si>
  <si>
    <t>MEAS:39X39X34CM</t>
  </si>
  <si>
    <t>25 LEDs, Breakage-Proof bulb</t>
  </si>
  <si>
    <t>500mA</t>
  </si>
  <si>
    <t>material: IRON +PC</t>
  </si>
  <si>
    <t>2.5W</t>
  </si>
  <si>
    <r>
      <t>Size</t>
    </r>
    <r>
      <rPr>
        <b/>
        <sz val="10"/>
        <color indexed="12"/>
        <rFont val="Times New Roman"/>
        <family val="1"/>
      </rPr>
      <t>:  D60x450mm</t>
    </r>
  </si>
  <si>
    <t>150 LM</t>
  </si>
  <si>
    <t>G.W.: 7.KG</t>
  </si>
  <si>
    <t>MEAS:54.5X17X34.5CM</t>
  </si>
  <si>
    <t>N.W.: 9.5KG</t>
  </si>
  <si>
    <t>G.W.: 11.5KG</t>
  </si>
  <si>
    <r>
      <t>white box</t>
    </r>
    <r>
      <rPr>
        <sz val="9"/>
        <color indexed="12"/>
        <rFont val="Times New Roman"/>
        <family val="1"/>
      </rPr>
      <t xml:space="preserve">
size:16x4x33mm</t>
    </r>
  </si>
  <si>
    <r>
      <t xml:space="preserve"> box</t>
    </r>
    <r>
      <rPr>
        <sz val="9"/>
        <color indexed="12"/>
        <rFont val="Times New Roman"/>
        <family val="1"/>
      </rPr>
      <t xml:space="preserve">
size:32x13x8cm</t>
    </r>
  </si>
  <si>
    <t>MEAS:41X34X35CM</t>
  </si>
  <si>
    <t>N.W.:6KG</t>
  </si>
  <si>
    <t>G.W.: 8KG</t>
  </si>
  <si>
    <t>N.W.:7KG</t>
  </si>
  <si>
    <t>G.W.: 9KG</t>
  </si>
  <si>
    <t>LED temp.:</t>
  </si>
  <si>
    <t>4500K</t>
  </si>
  <si>
    <t>Power factor:</t>
  </si>
  <si>
    <t>0.95</t>
  </si>
  <si>
    <t>Color: Anodized Silver/Black/Blue/Red</t>
  </si>
  <si>
    <t>Color: silver/black</t>
  </si>
  <si>
    <t>Color: black/ white</t>
  </si>
  <si>
    <t>33 LM</t>
  </si>
  <si>
    <t>BC639-6</t>
  </si>
  <si>
    <r>
      <t>Name:USB</t>
    </r>
    <r>
      <rPr>
        <b/>
        <sz val="11"/>
        <color indexed="10"/>
        <rFont val="Times New Roman"/>
        <family val="1"/>
      </rPr>
      <t xml:space="preserve"> Super Bright</t>
    </r>
    <r>
      <rPr>
        <b/>
        <sz val="11"/>
        <rFont val="Times New Roman"/>
        <family val="1"/>
      </rPr>
      <t xml:space="preserve"> LAMP  </t>
    </r>
  </si>
  <si>
    <t>weight:60g
Blister &amp; Card</t>
  </si>
  <si>
    <t>BC936A</t>
  </si>
  <si>
    <t>Color: White</t>
  </si>
  <si>
    <t>Power: DC12V 1A Adapter</t>
  </si>
  <si>
    <r>
      <t>Size</t>
    </r>
    <r>
      <rPr>
        <b/>
        <sz val="10"/>
        <color indexed="12"/>
        <rFont val="Times New Roman"/>
        <family val="1"/>
      </rPr>
      <t>: D16x H630(D150mm)</t>
    </r>
  </si>
  <si>
    <t>material: Metal+ABS</t>
  </si>
  <si>
    <t>30pcs LED, touch dimmer on base</t>
  </si>
  <si>
    <t>4W</t>
  </si>
  <si>
    <t>330mA</t>
  </si>
  <si>
    <t>DC:12.0V</t>
  </si>
  <si>
    <r>
      <t>white box</t>
    </r>
    <r>
      <rPr>
        <sz val="9"/>
        <color indexed="12"/>
        <rFont val="Times New Roman"/>
        <family val="1"/>
      </rPr>
      <t xml:space="preserve">
size:16x16x36cm</t>
    </r>
  </si>
  <si>
    <t>400mA</t>
  </si>
  <si>
    <t>2.0W</t>
  </si>
  <si>
    <t>146 LM</t>
  </si>
  <si>
    <t>0.95</t>
  </si>
  <si>
    <t>Power factor:</t>
  </si>
  <si>
    <t>0.90</t>
  </si>
  <si>
    <t>BC933ML</t>
  </si>
  <si>
    <r>
      <t>Size</t>
    </r>
    <r>
      <rPr>
        <b/>
        <sz val="10"/>
        <color indexed="12"/>
        <rFont val="Times New Roman"/>
        <family val="1"/>
      </rPr>
      <t>: D162xD135xH550MM</t>
    </r>
  </si>
  <si>
    <t>NAME: Magnifier LED Desk Lamp 3X(5X)</t>
  </si>
  <si>
    <t>Name:USB Magnifier Lamp3X(5X）</t>
  </si>
  <si>
    <t>Size:L62XW90XH270mm(lamp dia56mm)</t>
  </si>
  <si>
    <t>Power: DC12V1A Adapter (CE/UL)</t>
  </si>
  <si>
    <t>Name:108 Magnifier desk lamp</t>
  </si>
  <si>
    <t>6500K</t>
  </si>
  <si>
    <t>-5~50º C</t>
  </si>
  <si>
    <t>0~60º C</t>
  </si>
  <si>
    <t>Name: USB Cup Warmer 70-80 º C</t>
  </si>
  <si>
    <t>0～60º C</t>
  </si>
  <si>
    <t>0~60º C</t>
  </si>
  <si>
    <t xml:space="preserve">6W-30 LEDs, 3X(5X) Magnifier </t>
  </si>
  <si>
    <t>538</t>
  </si>
  <si>
    <t>DC:12V</t>
  </si>
  <si>
    <t>500mA</t>
  </si>
  <si>
    <r>
      <t>white box</t>
    </r>
    <r>
      <rPr>
        <sz val="9"/>
        <color indexed="12"/>
        <rFont val="Times New Roman"/>
        <family val="1"/>
      </rPr>
      <t xml:space="preserve">
size:16.5x4.6x32cm
weight:1.1kg</t>
    </r>
  </si>
  <si>
    <t>N.W.: 14KG</t>
  </si>
  <si>
    <t>G.W.: 15KG</t>
  </si>
  <si>
    <t>including Adapter Cost USD2.0</t>
  </si>
  <si>
    <t xml:space="preserve">2W-18 LED, 3X(5X) Magnifier </t>
  </si>
  <si>
    <t>358LM</t>
  </si>
  <si>
    <t>269LM</t>
  </si>
  <si>
    <t>504 LM</t>
  </si>
  <si>
    <t>30 LM</t>
  </si>
  <si>
    <t>MEAS:50X50X40CM</t>
  </si>
  <si>
    <t>N.W.: 8KG</t>
  </si>
  <si>
    <t>G.W.: 10KG</t>
  </si>
  <si>
    <t>Name:4W 30LEDs Desk Lamp</t>
  </si>
  <si>
    <t>Size:L450xW16xT8mm</t>
  </si>
  <si>
    <t>124  LM</t>
  </si>
  <si>
    <t>N.W.:5.9KG</t>
  </si>
  <si>
    <t>WHITE BOX 6.5x6.5x10.5cm</t>
  </si>
  <si>
    <t>Meas: 41x34.5x44cm</t>
  </si>
  <si>
    <t>2 super white led, Helmet switch</t>
  </si>
  <si>
    <t>40mA</t>
  </si>
  <si>
    <t>Rohs</t>
  </si>
  <si>
    <t>0.2W</t>
  </si>
  <si>
    <t>Color: White</t>
  </si>
  <si>
    <r>
      <t>N.W.</t>
    </r>
    <r>
      <rPr>
        <sz val="10"/>
        <color indexed="12"/>
        <rFont val="Times New Roman"/>
        <family val="1"/>
      </rPr>
      <t>: 6.5 KG</t>
    </r>
  </si>
  <si>
    <r>
      <t>G.W.</t>
    </r>
    <r>
      <rPr>
        <sz val="10"/>
        <color indexed="12"/>
        <rFont val="Times New Roman"/>
        <family val="1"/>
      </rPr>
      <t>:10.8 KG</t>
    </r>
  </si>
  <si>
    <t>BC651</t>
  </si>
  <si>
    <t>NAME:USB LED light with ON/OFF</t>
  </si>
  <si>
    <t>Blister &amp; Card 6x17x11.5cm, 53.5g</t>
  </si>
  <si>
    <t>Meas: 36x32x37.5cm</t>
  </si>
  <si>
    <t>1LED,0.5W, white Light</t>
  </si>
  <si>
    <t>Size:38x40x370mm</t>
  </si>
  <si>
    <t>Color: black/white</t>
  </si>
  <si>
    <r>
      <t>N.W.</t>
    </r>
    <r>
      <rPr>
        <sz val="10"/>
        <color indexed="12"/>
        <rFont val="Times New Roman"/>
        <family val="1"/>
      </rPr>
      <t>: 2.8KG</t>
    </r>
  </si>
  <si>
    <r>
      <t>G.W.</t>
    </r>
    <r>
      <rPr>
        <sz val="10"/>
        <color indexed="12"/>
        <rFont val="Times New Roman"/>
        <family val="1"/>
      </rPr>
      <t>:5.5KG</t>
    </r>
  </si>
  <si>
    <t>BC651A</t>
  </si>
  <si>
    <r>
      <t>1LED,0.5W, white Light, 90</t>
    </r>
    <r>
      <rPr>
        <b/>
        <sz val="11"/>
        <color indexed="10"/>
        <rFont val="宋体"/>
        <family val="0"/>
      </rPr>
      <t>°</t>
    </r>
    <r>
      <rPr>
        <b/>
        <sz val="11"/>
        <color indexed="10"/>
        <rFont val="Times New Roman"/>
        <family val="1"/>
      </rPr>
      <t>USB-A</t>
    </r>
  </si>
  <si>
    <t>Size:D38x44x180mm</t>
  </si>
  <si>
    <r>
      <t>N.W.</t>
    </r>
    <r>
      <rPr>
        <sz val="10"/>
        <color indexed="12"/>
        <rFont val="Times New Roman"/>
        <family val="1"/>
      </rPr>
      <t>:1.8KG</t>
    </r>
  </si>
  <si>
    <r>
      <t>G.W.</t>
    </r>
    <r>
      <rPr>
        <sz val="10"/>
        <color indexed="12"/>
        <rFont val="Times New Roman"/>
        <family val="1"/>
      </rPr>
      <t>: 4KG</t>
    </r>
  </si>
  <si>
    <t>BC652</t>
  </si>
  <si>
    <t>NAME:USB LED light</t>
  </si>
  <si>
    <t>Blister &amp; Card 2x17x11.5cm, 46.5g</t>
  </si>
  <si>
    <t>Meas: 36x38x37cm</t>
  </si>
  <si>
    <t>Size:D32x18x380mm</t>
  </si>
  <si>
    <r>
      <t>N.W.</t>
    </r>
    <r>
      <rPr>
        <sz val="10"/>
        <color indexed="12"/>
        <rFont val="Times New Roman"/>
        <family val="1"/>
      </rPr>
      <t>: 4.3KG</t>
    </r>
  </si>
  <si>
    <r>
      <t>G.W.</t>
    </r>
    <r>
      <rPr>
        <sz val="10"/>
        <color indexed="12"/>
        <rFont val="Times New Roman"/>
        <family val="1"/>
      </rPr>
      <t>: 8.5KG</t>
    </r>
  </si>
  <si>
    <t>BC652A</t>
  </si>
  <si>
    <t>Blister &amp; Card 6x17x11.5cm, 22g</t>
  </si>
  <si>
    <t>Size:D32x18x190mm</t>
  </si>
  <si>
    <r>
      <t>N.W.</t>
    </r>
    <r>
      <rPr>
        <sz val="10"/>
        <color indexed="12"/>
        <rFont val="Times New Roman"/>
        <family val="1"/>
      </rPr>
      <t>:2.5KG</t>
    </r>
  </si>
  <si>
    <t>BC656-12</t>
  </si>
  <si>
    <t>Name:USB IPAD CAMERA LAMP</t>
  </si>
  <si>
    <t>WHITE BOX 
59G/PC</t>
  </si>
  <si>
    <t>PRESS SWITCH CLIPPER, 12 LEDS</t>
  </si>
  <si>
    <t>220mA</t>
  </si>
  <si>
    <t>1.1W</t>
  </si>
  <si>
    <t>Size:80x40xH30mm</t>
  </si>
  <si>
    <t xml:space="preserve">BC905A-2
</t>
  </si>
  <si>
    <t>NAME:USB LED light(6 LED)</t>
  </si>
  <si>
    <t>WHITE BOX 9.5x9.5x10</t>
  </si>
  <si>
    <t>MEAS:39.5x39.5x42cm</t>
  </si>
  <si>
    <t>TOUCH SWITCH</t>
  </si>
  <si>
    <t>CBM:0.06553</t>
  </si>
  <si>
    <t>material: metal &amp; plastic</t>
  </si>
  <si>
    <r>
      <t>Size</t>
    </r>
    <r>
      <rPr>
        <sz val="10"/>
        <color indexed="12"/>
        <rFont val="Times New Roman"/>
        <family val="1"/>
      </rPr>
      <t>: (D) 95 x (H) 95mm</t>
    </r>
  </si>
  <si>
    <t>N.W.:8.8KG</t>
  </si>
  <si>
    <t>Power: USB / optional USB Adapter</t>
  </si>
  <si>
    <r>
      <t>Pation Application No.</t>
    </r>
    <r>
      <rPr>
        <b/>
        <sz val="10"/>
        <color indexed="12"/>
        <rFont val="宋体"/>
        <family val="0"/>
      </rPr>
      <t>：</t>
    </r>
    <r>
      <rPr>
        <b/>
        <sz val="10"/>
        <color indexed="12"/>
        <rFont val="Times New Roman"/>
        <family val="1"/>
      </rPr>
      <t xml:space="preserve">201530142972.X </t>
    </r>
  </si>
  <si>
    <r>
      <t xml:space="preserve">Port: YanTian (ShenZhen) </t>
    </r>
    <r>
      <rPr>
        <sz val="10"/>
        <color indexed="62"/>
        <rFont val="Verdana"/>
        <family val="2"/>
      </rPr>
      <t>HS CODE:USB LAMP9405409000</t>
    </r>
  </si>
  <si>
    <t>Color: White / Clear</t>
  </si>
  <si>
    <t>DC:5V</t>
  </si>
  <si>
    <t>800mA</t>
  </si>
  <si>
    <t>4W</t>
  </si>
  <si>
    <t>Power: USB</t>
  </si>
  <si>
    <t>Name:USB mushroom desk lamp</t>
  </si>
  <si>
    <t>material: Plastic</t>
  </si>
  <si>
    <t>MEAS:38X38X38CM</t>
  </si>
  <si>
    <t>N.W.: 5.2KG</t>
  </si>
  <si>
    <t>G.W.: 6.7KG</t>
  </si>
  <si>
    <r>
      <t>white box</t>
    </r>
    <r>
      <rPr>
        <sz val="9"/>
        <color indexed="12"/>
        <rFont val="Times New Roman"/>
        <family val="1"/>
      </rPr>
      <t xml:space="preserve">
size:18x18x18cm</t>
    </r>
  </si>
  <si>
    <t xml:space="preserve">New LED makers </t>
  </si>
  <si>
    <t>BC908TS</t>
  </si>
  <si>
    <t>Input Voltage:</t>
  </si>
  <si>
    <t>22pcs SMT LED,Touch dimmer</t>
  </si>
  <si>
    <r>
      <t>Size</t>
    </r>
    <r>
      <rPr>
        <b/>
        <sz val="10"/>
        <color indexed="12"/>
        <rFont val="Times New Roman"/>
        <family val="1"/>
      </rPr>
      <t>: 150X150X600mm</t>
    </r>
  </si>
  <si>
    <t>Color: black / Silver</t>
  </si>
  <si>
    <t>BC908TS-WOOD</t>
  </si>
  <si>
    <r>
      <t xml:space="preserve">Name:USB </t>
    </r>
    <r>
      <rPr>
        <b/>
        <sz val="11"/>
        <color indexed="10"/>
        <rFont val="Times New Roman"/>
        <family val="1"/>
      </rPr>
      <t>Walnuts</t>
    </r>
    <r>
      <rPr>
        <b/>
        <sz val="11"/>
        <rFont val="Times New Roman"/>
        <family val="1"/>
      </rPr>
      <t xml:space="preserve"> texture desk light </t>
    </r>
  </si>
  <si>
    <t>Color:  Walnuts texture surface</t>
  </si>
  <si>
    <t>Name:Clip gooseneck Table Lamp</t>
  </si>
  <si>
    <r>
      <t>Size</t>
    </r>
    <r>
      <rPr>
        <b/>
        <sz val="10"/>
        <color indexed="12"/>
        <rFont val="Times New Roman"/>
        <family val="1"/>
      </rPr>
      <t>: 50X50X730MM</t>
    </r>
  </si>
  <si>
    <t>5500K</t>
  </si>
  <si>
    <t>BC908G</t>
  </si>
  <si>
    <t>Name:USB gooseneck Clip lamp</t>
  </si>
  <si>
    <r>
      <t>Size</t>
    </r>
    <r>
      <rPr>
        <b/>
        <sz val="10"/>
        <color indexed="12"/>
        <rFont val="Times New Roman"/>
        <family val="1"/>
      </rPr>
      <t>: 115x75x960MM</t>
    </r>
  </si>
  <si>
    <t>250 LM</t>
  </si>
  <si>
    <t>DC:5V</t>
  </si>
  <si>
    <t>material: Alloy+ABS</t>
  </si>
  <si>
    <t>Color:White/Black/silver</t>
  </si>
  <si>
    <t>6500K</t>
  </si>
  <si>
    <t>not including USB Adapter</t>
  </si>
  <si>
    <t>including Adapter Cost USD2.0</t>
  </si>
  <si>
    <t>Power: DC5V Jacket---USB line</t>
  </si>
  <si>
    <t>BC920</t>
  </si>
  <si>
    <t>Name:Closet Lamp</t>
  </si>
  <si>
    <r>
      <t>white box</t>
    </r>
    <r>
      <rPr>
        <sz val="9"/>
        <color indexed="12"/>
        <rFont val="Times New Roman"/>
        <family val="1"/>
      </rPr>
      <t xml:space="preserve">
size:2.8x2.8x350mm</t>
    </r>
  </si>
  <si>
    <t>MEAS:30X30X38CM</t>
  </si>
  <si>
    <t>30pcs LED, switch/DC jack</t>
  </si>
  <si>
    <t>460mA</t>
  </si>
  <si>
    <t>2.3W</t>
  </si>
  <si>
    <r>
      <t>Size</t>
    </r>
    <r>
      <rPr>
        <b/>
        <sz val="10"/>
        <color indexed="12"/>
        <rFont val="Times New Roman"/>
        <family val="1"/>
      </rPr>
      <t>:D20x350mm</t>
    </r>
  </si>
  <si>
    <t>Color: silver/black</t>
  </si>
  <si>
    <t>N.W.: 10KG</t>
  </si>
  <si>
    <t>G.W.: 13.5KG</t>
  </si>
  <si>
    <t>material: Alloy+Steel+ABS</t>
  </si>
  <si>
    <t>BC924T</t>
  </si>
  <si>
    <t>BC926B</t>
  </si>
  <si>
    <t>72 LEDs, Touch Switch &amp; Dimmer</t>
  </si>
  <si>
    <t>including Adapter Cost USD2.0, USB recharge socket 5V1A</t>
  </si>
  <si>
    <r>
      <t xml:space="preserve">Folding Desk Lamp </t>
    </r>
    <r>
      <rPr>
        <sz val="8"/>
        <rFont val="Times New Roman"/>
        <family val="1"/>
      </rPr>
      <t>(USB socket)</t>
    </r>
  </si>
  <si>
    <t>500mA</t>
  </si>
  <si>
    <t>Name:Rotatable Folding Desk Lamp</t>
  </si>
  <si>
    <t>DC:12V</t>
  </si>
  <si>
    <t>72 LEDs, Touch Switch &amp; Dimmer</t>
  </si>
  <si>
    <t>material: Alloy24*12mm+Steel+ABS</t>
  </si>
  <si>
    <r>
      <t>Size</t>
    </r>
    <r>
      <rPr>
        <b/>
        <sz val="10"/>
        <color indexed="12"/>
        <rFont val="Times New Roman"/>
        <family val="1"/>
      </rPr>
      <t>: D150x385mm(extend750)</t>
    </r>
  </si>
  <si>
    <t>624 LM</t>
  </si>
  <si>
    <t>N.W.: 12KG</t>
  </si>
  <si>
    <t>Power: DC12V1A Adapter (CE/UL)</t>
  </si>
  <si>
    <t>G.W.: 15KG</t>
  </si>
  <si>
    <t>BC925T</t>
  </si>
  <si>
    <t>Name:Double Folding Desk Lamp</t>
  </si>
  <si>
    <r>
      <t>Size</t>
    </r>
    <r>
      <rPr>
        <b/>
        <sz val="10"/>
        <color indexed="12"/>
        <rFont val="Times New Roman"/>
        <family val="1"/>
      </rPr>
      <t>: D150x385mm(extend645)</t>
    </r>
  </si>
  <si>
    <t>BC933</t>
  </si>
  <si>
    <t>Name:LED desk lamp 2.5W</t>
  </si>
  <si>
    <r>
      <t>Color box</t>
    </r>
    <r>
      <rPr>
        <sz val="9"/>
        <color indexed="12"/>
        <rFont val="Times New Roman"/>
        <family val="1"/>
      </rPr>
      <t xml:space="preserve">
size:16.5x4.6x32cm
weight:1.02kg</t>
    </r>
  </si>
  <si>
    <t>MEAS:35X31.5X34CM</t>
  </si>
  <si>
    <t>10 LED, Switch on base</t>
  </si>
  <si>
    <r>
      <t>Size</t>
    </r>
    <r>
      <rPr>
        <b/>
        <sz val="10"/>
        <color indexed="12"/>
        <rFont val="Times New Roman"/>
        <family val="1"/>
      </rPr>
      <t>:D162xD25xH560MM</t>
    </r>
  </si>
  <si>
    <t>117 LM</t>
  </si>
  <si>
    <r>
      <t>white box</t>
    </r>
    <r>
      <rPr>
        <sz val="9"/>
        <color indexed="12"/>
        <rFont val="Times New Roman"/>
        <family val="1"/>
      </rPr>
      <t xml:space="preserve">
size:32*16.5*4.6cm
weight:1.07g</t>
    </r>
  </si>
  <si>
    <t>MEAS:31.5x35x34CM</t>
  </si>
  <si>
    <t>N.W.: 11.5KG</t>
  </si>
  <si>
    <t>BC933D</t>
  </si>
  <si>
    <t>Name:LED Bubble desk lamp 8W</t>
  </si>
  <si>
    <t>18 LED, Switch on base</t>
  </si>
  <si>
    <t>680mA</t>
  </si>
  <si>
    <t>material: Alloy+ABS+PC</t>
  </si>
  <si>
    <t>8W</t>
  </si>
  <si>
    <r>
      <t>Size</t>
    </r>
    <r>
      <rPr>
        <b/>
        <sz val="10"/>
        <color indexed="12"/>
        <rFont val="Times New Roman"/>
        <family val="1"/>
      </rPr>
      <t>: D162xD70xH540MM</t>
    </r>
  </si>
  <si>
    <t>Color:White/Black/silver/green/purple</t>
  </si>
  <si>
    <t>BC933M</t>
  </si>
  <si>
    <t>Name:LED Magnifier desk lamp</t>
  </si>
  <si>
    <r>
      <t>white box</t>
    </r>
    <r>
      <rPr>
        <sz val="9"/>
        <color indexed="12"/>
        <rFont val="Times New Roman"/>
        <family val="1"/>
      </rPr>
      <t xml:space="preserve">
size:16.5x4.6x32cm
weight:1.1kg</t>
    </r>
  </si>
  <si>
    <t>MEAS:32X35X34CM</t>
  </si>
  <si>
    <t>BC938F</t>
  </si>
  <si>
    <r>
      <t>Name:USB desk</t>
    </r>
    <r>
      <rPr>
        <b/>
        <sz val="11"/>
        <color indexed="14"/>
        <rFont val="Times New Roman"/>
        <family val="1"/>
      </rPr>
      <t xml:space="preserve"> windmill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lamp </t>
    </r>
  </si>
  <si>
    <r>
      <t>white box</t>
    </r>
    <r>
      <rPr>
        <sz val="9"/>
        <color indexed="12"/>
        <rFont val="Times New Roman"/>
        <family val="1"/>
      </rPr>
      <t xml:space="preserve">
size:32*16.5*4.6cm
weight:600g</t>
    </r>
  </si>
  <si>
    <t>2.5W-10 LED, soft leafs windmill</t>
  </si>
  <si>
    <t>800mA</t>
  </si>
  <si>
    <t>material: Steel+ABS</t>
  </si>
  <si>
    <r>
      <t>Size</t>
    </r>
    <r>
      <rPr>
        <b/>
        <sz val="10"/>
        <color indexed="12"/>
        <rFont val="Times New Roman"/>
        <family val="1"/>
      </rPr>
      <t>: 193x110xH560MM</t>
    </r>
  </si>
  <si>
    <t>N.W.:7.2KG</t>
  </si>
  <si>
    <t>G.W.: 8.5KG</t>
  </si>
  <si>
    <t>BC908D</t>
  </si>
  <si>
    <t xml:space="preserve">Name:LED Folding desk light </t>
  </si>
  <si>
    <t>MEAS:36X44X47CM</t>
  </si>
  <si>
    <t>84pcs SMT LED,Touch dimmer</t>
  </si>
  <si>
    <r>
      <t>Size</t>
    </r>
    <r>
      <rPr>
        <b/>
        <sz val="10"/>
        <color indexed="12"/>
        <rFont val="Times New Roman"/>
        <family val="1"/>
      </rPr>
      <t>: D162H850mm,Head350x42x14mm</t>
    </r>
  </si>
  <si>
    <t>400LM</t>
  </si>
  <si>
    <t>N.W.: 13KG</t>
  </si>
  <si>
    <r>
      <t>Tel No.:         0086-755-28451810</t>
    </r>
    <r>
      <rPr>
        <b/>
        <sz val="12"/>
        <color indexed="62"/>
        <rFont val="宋体"/>
        <family val="0"/>
      </rPr>
      <t>，</t>
    </r>
    <r>
      <rPr>
        <b/>
        <sz val="12"/>
        <color indexed="62"/>
        <rFont val="Verdana"/>
        <family val="2"/>
      </rPr>
      <t>6139 3126</t>
    </r>
    <r>
      <rPr>
        <b/>
        <sz val="12"/>
        <color indexed="62"/>
        <rFont val="宋体"/>
        <family val="0"/>
      </rPr>
      <t>，</t>
    </r>
    <r>
      <rPr>
        <b/>
        <sz val="12"/>
        <color indexed="62"/>
        <rFont val="Verdana"/>
        <family val="2"/>
      </rPr>
      <t>61597816</t>
    </r>
  </si>
  <si>
    <t>Payment:      30% advance, 70% before delivery</t>
  </si>
  <si>
    <t>Fax No.:        0086-755-84682353</t>
  </si>
  <si>
    <r>
      <t xml:space="preserve">Validity :       </t>
    </r>
    <r>
      <rPr>
        <b/>
        <sz val="12"/>
        <rFont val="Verdana"/>
        <family val="2"/>
      </rPr>
      <t>30days</t>
    </r>
  </si>
  <si>
    <t>Website:       http://www.giftwhole.com.cn</t>
  </si>
  <si>
    <t>Quote date:</t>
  </si>
  <si>
    <t>Touch switch without dimmer function</t>
  </si>
  <si>
    <t>Material: Metal soft tube+aluminum housing</t>
  </si>
  <si>
    <t>GiftWhole</t>
  </si>
  <si>
    <t>Date :</t>
  </si>
  <si>
    <t>item</t>
  </si>
  <si>
    <t>Model No.</t>
  </si>
  <si>
    <t>Image</t>
  </si>
  <si>
    <t>Description</t>
  </si>
  <si>
    <t>Spec.</t>
  </si>
  <si>
    <t>Unit
Packing</t>
  </si>
  <si>
    <t>Carton</t>
  </si>
  <si>
    <t>qty  / 
container</t>
  </si>
  <si>
    <t>Remark</t>
  </si>
  <si>
    <t xml:space="preserve">CERT </t>
  </si>
  <si>
    <t>Voltage:</t>
  </si>
  <si>
    <t>DC:5.0V</t>
  </si>
  <si>
    <t>20' 24cbm</t>
  </si>
  <si>
    <t>Current:</t>
  </si>
  <si>
    <t>180mA</t>
  </si>
  <si>
    <t>CBM:</t>
  </si>
  <si>
    <t>material: plastic+Metal</t>
  </si>
  <si>
    <t>consumption:</t>
  </si>
  <si>
    <t>0.9W</t>
  </si>
  <si>
    <t>40' 54cbm</t>
  </si>
  <si>
    <t>BC908KT</t>
  </si>
  <si>
    <t>22pcs SMT LED,Touch SW dimmer</t>
  </si>
  <si>
    <t>Color:White</t>
  </si>
  <si>
    <r>
      <t>Size</t>
    </r>
    <r>
      <rPr>
        <b/>
        <sz val="10"/>
        <color indexed="12"/>
        <rFont val="Times New Roman"/>
        <family val="1"/>
      </rPr>
      <t>:  60 x 100 x 628mm</t>
    </r>
  </si>
  <si>
    <t>work temp.:</t>
  </si>
  <si>
    <t>store temp.:</t>
  </si>
  <si>
    <t>40'H 68cbm</t>
  </si>
  <si>
    <t>Power: USB</t>
  </si>
  <si>
    <t>humidity:</t>
  </si>
  <si>
    <t>10~70%</t>
  </si>
  <si>
    <t>DC:4.5-5.0V</t>
  </si>
  <si>
    <t>WHITE BOX</t>
  </si>
  <si>
    <t>110mA</t>
  </si>
  <si>
    <t>0.55W</t>
  </si>
  <si>
    <t>BC108</t>
  </si>
  <si>
    <t>Name: USB Warm Shoes 45~50D</t>
  </si>
  <si>
    <t>MEAS:56x54.5x34.5cm</t>
  </si>
  <si>
    <t>CE</t>
  </si>
  <si>
    <t>Optional temperature regulator</t>
  </si>
  <si>
    <t>900mA</t>
  </si>
  <si>
    <t>ROHS</t>
  </si>
  <si>
    <t>material: Cloth</t>
  </si>
  <si>
    <t>4.5W</t>
  </si>
  <si>
    <t>Size::L 33xW33xH6cm</t>
  </si>
  <si>
    <t>Color: grey,brown,coffee,pink</t>
  </si>
  <si>
    <t>N.W.: 3.4KG</t>
  </si>
  <si>
    <t>G.W.:  7.0 KG</t>
  </si>
  <si>
    <r>
      <t xml:space="preserve">Address:      </t>
    </r>
    <r>
      <rPr>
        <b/>
        <sz val="12"/>
        <rFont val="Verdana"/>
        <family val="2"/>
      </rPr>
      <t xml:space="preserve"> PingHu town, Shen Zhen city, Guang Dong province, China</t>
    </r>
  </si>
  <si>
    <t>G.W.: 6.5KG</t>
  </si>
  <si>
    <t>BC112-WOOD</t>
  </si>
  <si>
    <t>WHITE BOX        size:12.5X12X2.5cm weight:147g</t>
  </si>
  <si>
    <t>MEAS:40x27x26</t>
  </si>
  <si>
    <t>Big LOGO Size</t>
  </si>
  <si>
    <t>Walnut Wood,5W Powerful</t>
  </si>
  <si>
    <t>1000mA</t>
  </si>
  <si>
    <t>material: Metal Whole</t>
  </si>
  <si>
    <t>5W</t>
  </si>
  <si>
    <t>Size: Dia10.3xH2.0cm</t>
  </si>
  <si>
    <t>Color: Wood / Stone surface</t>
  </si>
  <si>
    <t>N.W.: 9.0 KGS</t>
  </si>
  <si>
    <t>G.W.:10.5 KGS</t>
  </si>
  <si>
    <t>Color: OEM color/LOGO</t>
  </si>
  <si>
    <t>BC115</t>
  </si>
  <si>
    <t>Name: USB Warmer Blanket</t>
  </si>
  <si>
    <t>PP BAG 25x32x8</t>
  </si>
  <si>
    <t>MEAS:50x52x66cm</t>
  </si>
  <si>
    <t>Size:L 450xW600mm</t>
  </si>
  <si>
    <t>N.W.:  5.8 KG</t>
  </si>
  <si>
    <t>G.W.:  8.5 KG</t>
  </si>
  <si>
    <t>G.W.: 12.5 KG</t>
  </si>
  <si>
    <t>350mA</t>
  </si>
  <si>
    <t>ROHS
Electronic parts only</t>
  </si>
  <si>
    <t xml:space="preserve">           with 7 color change</t>
  </si>
  <si>
    <t>material: plastic</t>
  </si>
  <si>
    <t>Meas:53X35.5X27CM</t>
  </si>
  <si>
    <t>Color: green</t>
  </si>
  <si>
    <t>N.W.:5.8KG</t>
  </si>
  <si>
    <t>G.W.:8KG</t>
  </si>
  <si>
    <t>Christmas Decoration</t>
  </si>
  <si>
    <t>instant touch for ON / Off,keep touch for dimming</t>
  </si>
  <si>
    <t>Size:450X9.5mm lamp tube 160mm</t>
  </si>
  <si>
    <t xml:space="preserve">Name:USB christmas tree </t>
  </si>
  <si>
    <t>white box</t>
  </si>
  <si>
    <t>BC301B-8</t>
  </si>
  <si>
    <t xml:space="preserve">WHITE BOX                  </t>
  </si>
  <si>
    <t>MEAS:41.5X41.5X47CM</t>
  </si>
  <si>
    <t>Size: 8 inch height</t>
  </si>
  <si>
    <t>N.W.:   4.4KG</t>
  </si>
  <si>
    <t xml:space="preserve">G.W.:   7.5 KG </t>
  </si>
  <si>
    <t>Name:LED Emergency Lamp</t>
  </si>
  <si>
    <t>BC941A</t>
  </si>
  <si>
    <t>BC941B</t>
  </si>
  <si>
    <t>22pcs SMT LED,Touch SW dimmer</t>
  </si>
  <si>
    <t>620mA</t>
  </si>
  <si>
    <t>2.6W</t>
  </si>
  <si>
    <t>ON/OFF, optional Romote dimming</t>
  </si>
  <si>
    <t>N.W.: 5.8KG</t>
  </si>
  <si>
    <t>G.W.: 7.2KG</t>
  </si>
  <si>
    <t>MEAS:46X46X50CM</t>
  </si>
  <si>
    <r>
      <t>N.G.660
white box</t>
    </r>
    <r>
      <rPr>
        <sz val="9"/>
        <color indexed="12"/>
        <rFont val="Times New Roman"/>
        <family val="1"/>
      </rPr>
      <t xml:space="preserve">
size:22x22x24cm</t>
    </r>
  </si>
  <si>
    <t>N.W.: 5.3KG</t>
  </si>
  <si>
    <t>G.W.: 6.8KG</t>
  </si>
  <si>
    <t>Color: green PVC &amp; RGB LED light</t>
  </si>
  <si>
    <t>BC301C-12A</t>
  </si>
  <si>
    <t xml:space="preserve">Name:USB PVC+Fiber christmas tree </t>
  </si>
  <si>
    <t>white box
13*13*33CM</t>
  </si>
  <si>
    <t>Meas:64x43x33cm</t>
  </si>
  <si>
    <t>Size: 12 inch height</t>
  </si>
  <si>
    <t>N.W.:4.9KG</t>
  </si>
  <si>
    <r>
      <t>10~70</t>
    </r>
    <r>
      <rPr>
        <b/>
        <sz val="10"/>
        <color indexed="12"/>
        <rFont val="宋体"/>
        <family val="0"/>
      </rPr>
      <t>％</t>
    </r>
  </si>
  <si>
    <t>BC302B-5</t>
  </si>
  <si>
    <t>Meas:34.5*34.5*41CM</t>
  </si>
  <si>
    <t xml:space="preserve">Transparent </t>
  </si>
  <si>
    <t>material: Plastic</t>
  </si>
  <si>
    <t>Size: H12.5CM</t>
  </si>
  <si>
    <t>Color: RGB changing slowly</t>
  </si>
  <si>
    <t>N.W.:9KG</t>
  </si>
  <si>
    <r>
      <t>Power:</t>
    </r>
    <r>
      <rPr>
        <sz val="11"/>
        <color indexed="12"/>
        <rFont val="Times New Roman"/>
        <family val="1"/>
      </rPr>
      <t xml:space="preserve"> USB</t>
    </r>
  </si>
  <si>
    <t>G.W.:11KG</t>
  </si>
  <si>
    <t>Color: transparent</t>
  </si>
  <si>
    <t>BC303-6</t>
  </si>
  <si>
    <t>BLISTER                      unit weight :140g</t>
  </si>
  <si>
    <t>Meas:45x45x56.5cm</t>
  </si>
  <si>
    <t>5 Layer, star on top</t>
  </si>
  <si>
    <t>CBM:0.1144</t>
  </si>
  <si>
    <t>Size: L7.8XW7.8XH17CM</t>
  </si>
  <si>
    <t>N.W.: 5.0KG</t>
  </si>
  <si>
    <t>G.W.: 9.2KG</t>
  </si>
  <si>
    <t>N.W.:4.5KG</t>
  </si>
  <si>
    <t>G.W.:8.5KG</t>
  </si>
  <si>
    <t>N.W.: 11KG</t>
  </si>
  <si>
    <t>PVC box</t>
  </si>
  <si>
    <t>Meas:53X35.5X29CM</t>
  </si>
  <si>
    <t>4 Layer, star on top</t>
  </si>
  <si>
    <t>90mA</t>
  </si>
  <si>
    <t>0.45W</t>
  </si>
  <si>
    <t>Color: White/Black</t>
  </si>
  <si>
    <t>BC303B-4</t>
  </si>
  <si>
    <t>Size:L7.5xW7.5xH11CM</t>
  </si>
  <si>
    <t>N.W.:3.0 KG</t>
  </si>
  <si>
    <r>
      <t xml:space="preserve">Power: </t>
    </r>
    <r>
      <rPr>
        <sz val="11"/>
        <color indexed="12"/>
        <rFont val="Times New Roman"/>
        <family val="1"/>
      </rPr>
      <t>USB</t>
    </r>
  </si>
  <si>
    <t>G.W.: 5KG</t>
  </si>
  <si>
    <t>BC303B-5</t>
  </si>
  <si>
    <t>Size:L7.5xW7.5xH12.5CM</t>
  </si>
  <si>
    <t>N.W.:3.4KG</t>
  </si>
  <si>
    <t>BC303B-HUB</t>
  </si>
  <si>
    <t>WHITE BOX size:8X8X13CM</t>
  </si>
  <si>
    <t>Meas:34x34x41.5CM</t>
  </si>
  <si>
    <t xml:space="preserve">         4-USB2.0 HUB</t>
  </si>
  <si>
    <t>Size: 5.0 inch height</t>
  </si>
  <si>
    <t>N.W.:3.6KG</t>
  </si>
  <si>
    <t>Color: 7 color change</t>
  </si>
  <si>
    <t>Color:Transparent</t>
  </si>
  <si>
    <t>Power: 3xAG13</t>
  </si>
  <si>
    <t>RoHS</t>
  </si>
  <si>
    <t>PAHS</t>
  </si>
  <si>
    <t>material: PVC</t>
  </si>
  <si>
    <t>size: 7x7x10cm</t>
  </si>
  <si>
    <t>BC310CL-1</t>
  </si>
  <si>
    <t>Name:USB computer LED decorate light</t>
  </si>
  <si>
    <t>WHITE BOX        size:7.5X2.5X13.2CM</t>
  </si>
  <si>
    <t>Meas:L21xW31xH54.5cm</t>
  </si>
  <si>
    <t>8pcs 7 colors change LED</t>
  </si>
  <si>
    <t>CBM:0.09</t>
  </si>
  <si>
    <t>FCC</t>
  </si>
  <si>
    <t>Size:L280CM</t>
  </si>
  <si>
    <t>N.W.:5.1KG</t>
  </si>
  <si>
    <t>BC908HT</t>
  </si>
  <si>
    <t>no including USB Adapter</t>
  </si>
  <si>
    <t>EMC</t>
  </si>
  <si>
    <t>ROHS</t>
  </si>
  <si>
    <t>material: Steel(base)+Aliminium+ABS</t>
  </si>
  <si>
    <t>EN62471</t>
  </si>
  <si>
    <r>
      <t>Size</t>
    </r>
    <r>
      <rPr>
        <b/>
        <sz val="10"/>
        <color indexed="12"/>
        <rFont val="Times New Roman"/>
        <family val="1"/>
      </rPr>
      <t>: D162xD104xH550MM</t>
    </r>
  </si>
  <si>
    <t>Size:W60xH70xL350mm</t>
  </si>
  <si>
    <t>Size:W60xH70xT60mm</t>
  </si>
  <si>
    <t>G.W.:6.9KGS</t>
  </si>
  <si>
    <t>Name:USB Sparking LED decorate light</t>
  </si>
  <si>
    <t>WHITE BOX      size:L16.5X8XH7CM           weight:99G</t>
  </si>
  <si>
    <t>Meas:52.5x42.5x47.5cm</t>
  </si>
  <si>
    <t>G.W.:  11.3kg</t>
  </si>
  <si>
    <t>BC310CL-5</t>
  </si>
  <si>
    <t>Size:L230CM</t>
  </si>
  <si>
    <t>N.W.:  4.5 kg</t>
  </si>
  <si>
    <t>BC396B</t>
  </si>
  <si>
    <t>Name:USB Fairy Owl Night Lamp</t>
  </si>
  <si>
    <t>optional infrared remote control</t>
  </si>
  <si>
    <t>Power: USB or 3xAAA</t>
  </si>
  <si>
    <t>1W</t>
  </si>
  <si>
    <t>200mA</t>
  </si>
  <si>
    <t>material: Plastic</t>
  </si>
  <si>
    <t>N.W.:5KG</t>
  </si>
  <si>
    <t>G.W.:6.5KG</t>
  </si>
  <si>
    <t>CBM:0.056</t>
  </si>
  <si>
    <t>Name:USB gooseneck Clip lamp</t>
  </si>
  <si>
    <t>material: Metal+silicone</t>
  </si>
  <si>
    <t>BC310CL-Hurricane</t>
  </si>
  <si>
    <t>Name: hurricane lamp chain</t>
  </si>
  <si>
    <t>WHITE BOX                     size: 12x12x16cm</t>
  </si>
  <si>
    <t xml:space="preserve">Meas:50x50x50cm </t>
  </si>
  <si>
    <t>8pcs RGB LED, 3.6“ hurricane lamp</t>
  </si>
  <si>
    <t>CBM:0.125</t>
  </si>
  <si>
    <t>Color: 7 color changed/ red/orange</t>
  </si>
  <si>
    <t>N.W.:6.1KGS</t>
  </si>
  <si>
    <t>G.W.:11KGS</t>
  </si>
  <si>
    <t>Name:USB LED BULB light Chain</t>
  </si>
  <si>
    <t>Color:black</t>
  </si>
  <si>
    <t>BC603B-10C</t>
  </si>
  <si>
    <t>Name:USB 10 LEDs light</t>
  </si>
  <si>
    <t>white box
7.5x7.5x18CM</t>
  </si>
  <si>
    <t>with clip 2.5W 5050 SMT LED</t>
  </si>
  <si>
    <t>Size:L100xW70xH490mm (D25L120)</t>
  </si>
  <si>
    <t>Color: black</t>
  </si>
  <si>
    <t>material:  plastic+Aluminum tubes</t>
  </si>
  <si>
    <t>BC310CL-BULB-G60</t>
  </si>
  <si>
    <t>WHITE BOX                     siz:24x18x8cm, 190g</t>
  </si>
  <si>
    <t xml:space="preserve">Meas:38x50x42.5cm </t>
  </si>
  <si>
    <t>8pcs warm white LEDS (G60)</t>
  </si>
  <si>
    <t>200mA</t>
  </si>
  <si>
    <t>1W</t>
  </si>
  <si>
    <t>Size:20cm Distance bulb, L280CM</t>
  </si>
  <si>
    <t>Color: white/green/red/black</t>
  </si>
  <si>
    <t>N.W.: 5.5 KGS</t>
  </si>
  <si>
    <t>G.W.:7 KGS</t>
  </si>
  <si>
    <t>BC908N</t>
  </si>
  <si>
    <r>
      <t>Size</t>
    </r>
    <r>
      <rPr>
        <b/>
        <sz val="10"/>
        <color indexed="12"/>
        <rFont val="Times New Roman"/>
        <family val="1"/>
      </rPr>
      <t>: D150*D16*L600mm</t>
    </r>
  </si>
  <si>
    <t>material: Metal+Silicone</t>
  </si>
  <si>
    <t>Color: black / White / Pink</t>
  </si>
  <si>
    <t>Name:USB Silicone Desk Lamp</t>
  </si>
  <si>
    <t>Name:USB Popular Desk Lamp</t>
  </si>
  <si>
    <t>BC940</t>
  </si>
  <si>
    <t>ON/OFF on base, Romote dimming</t>
  </si>
  <si>
    <t>6W</t>
  </si>
  <si>
    <t>DC:12V</t>
  </si>
  <si>
    <t>200mA</t>
  </si>
  <si>
    <r>
      <t>Size</t>
    </r>
    <r>
      <rPr>
        <b/>
        <sz val="10"/>
        <color indexed="12"/>
        <rFont val="Times New Roman"/>
        <family val="1"/>
      </rPr>
      <t>:  D160x250MM</t>
    </r>
  </si>
  <si>
    <r>
      <t>Size</t>
    </r>
    <r>
      <rPr>
        <b/>
        <sz val="10"/>
        <color indexed="12"/>
        <rFont val="Times New Roman"/>
        <family val="1"/>
      </rPr>
      <t>: D175x170MM</t>
    </r>
  </si>
  <si>
    <t>Power: DC12V 1A Adapter</t>
  </si>
  <si>
    <r>
      <t>white box</t>
    </r>
    <r>
      <rPr>
        <sz val="9"/>
        <color indexed="12"/>
        <rFont val="Times New Roman"/>
        <family val="1"/>
      </rPr>
      <t xml:space="preserve">
size:18x18x26cm</t>
    </r>
  </si>
  <si>
    <t>MEAS:38X38X54CM</t>
  </si>
  <si>
    <t>Name:R/C 6W Plastic Desk Lamp</t>
  </si>
  <si>
    <t>DC:4.5V</t>
  </si>
  <si>
    <t>4W</t>
  </si>
  <si>
    <t>Light Flux:</t>
  </si>
  <si>
    <t>300 LM</t>
  </si>
  <si>
    <t>160mA</t>
  </si>
  <si>
    <t>Name:USB Santa Claus</t>
  </si>
  <si>
    <t xml:space="preserve">WHITE BOX     
</t>
  </si>
  <si>
    <t>Meas:33X33X45CM</t>
  </si>
  <si>
    <t>CBM:0.049</t>
  </si>
  <si>
    <t>Size: 3 inch high(santa claus)</t>
  </si>
  <si>
    <t>G.W.:8kg</t>
  </si>
  <si>
    <t>BC314C</t>
  </si>
  <si>
    <t>N.W.:2.9kg</t>
  </si>
  <si>
    <t>N.W.:5kg</t>
  </si>
  <si>
    <t>Meas:33X33X45cm</t>
  </si>
  <si>
    <t>CBM:0.046</t>
  </si>
  <si>
    <t>G.W.:11kg</t>
  </si>
  <si>
    <t>Name:USB Snowman</t>
  </si>
  <si>
    <t>PVC BOX</t>
  </si>
  <si>
    <t>BC319D</t>
  </si>
  <si>
    <t>WHITE BOX
（6.5*6.5*10.5CM）</t>
  </si>
  <si>
    <t>material: plastic+EVA base</t>
  </si>
  <si>
    <t>Size: L6.0XW6.0XH9.5 cm</t>
  </si>
  <si>
    <t>BC335-7</t>
  </si>
  <si>
    <t>Name : mini fiber christmas tree</t>
  </si>
  <si>
    <t>MEAS: 38.5X41.5X28CM</t>
  </si>
  <si>
    <t>RGB Light changing slowly</t>
  </si>
  <si>
    <t>80mA</t>
  </si>
  <si>
    <t>CBM:0.04</t>
  </si>
  <si>
    <t>0.36W</t>
  </si>
  <si>
    <t>Size:5 inch height(12CM)</t>
  </si>
  <si>
    <t>N.W.: 1.4KGS</t>
  </si>
  <si>
    <t>G.W.: 3.8KGS</t>
  </si>
  <si>
    <t>BC335-7A/B</t>
  </si>
  <si>
    <t>Name :USB fiber christmas tree</t>
  </si>
  <si>
    <t>MEAS: 46X46x49cm</t>
  </si>
  <si>
    <t>CBM:0.1</t>
  </si>
  <si>
    <t>N.W.: 1.9KGS</t>
  </si>
  <si>
    <t>G.W.: 7KGS</t>
  </si>
  <si>
    <t>BC335-7-HUB</t>
  </si>
  <si>
    <t>Blister &amp; Card</t>
  </si>
  <si>
    <t>G.W.: 5.9KG</t>
  </si>
  <si>
    <t>120mA</t>
  </si>
  <si>
    <t>0.6W</t>
  </si>
  <si>
    <t>Meas:48x36.5x32cm</t>
  </si>
  <si>
    <t>Size:L11XW11XH16CM</t>
  </si>
  <si>
    <t>MEAS:34X30X43CM</t>
  </si>
  <si>
    <t>N.W.:10KG</t>
  </si>
  <si>
    <t>G.W.: 11KG</t>
  </si>
  <si>
    <r>
      <t>mail box</t>
    </r>
    <r>
      <rPr>
        <sz val="9"/>
        <color indexed="12"/>
        <rFont val="Times New Roman"/>
        <family val="1"/>
      </rPr>
      <t xml:space="preserve">
size:39x16.5x5</t>
    </r>
  </si>
  <si>
    <t>N.W.:11KG</t>
  </si>
  <si>
    <t>G.W.: 12KG</t>
  </si>
  <si>
    <t>N.W.:11KG</t>
  </si>
  <si>
    <t>G.W.:10KG</t>
  </si>
  <si>
    <r>
      <t xml:space="preserve">BC368-1
</t>
    </r>
    <r>
      <rPr>
        <b/>
        <sz val="11"/>
        <color indexed="10"/>
        <rFont val="宋体"/>
        <family val="0"/>
      </rPr>
      <t>专利产品</t>
    </r>
  </si>
  <si>
    <t>Name: Webmail notifier waterdrop</t>
  </si>
  <si>
    <t>WHITE 
BOX
8.3X8.3X11CM</t>
  </si>
  <si>
    <t>Meas:35x35x35.5cm</t>
  </si>
  <si>
    <t>mult-color light when message arrive</t>
  </si>
  <si>
    <t>0.4W</t>
  </si>
  <si>
    <t>color : white</t>
  </si>
  <si>
    <t>N.W.:4.1KGS</t>
  </si>
  <si>
    <t>G.W.:9.6 KGS</t>
  </si>
  <si>
    <t>60mA</t>
  </si>
  <si>
    <t>0.3W</t>
  </si>
  <si>
    <t>N.W.:5.5KG</t>
  </si>
  <si>
    <t>Power:1xAAA or USB</t>
  </si>
  <si>
    <t>picture lamp</t>
  </si>
  <si>
    <t>Rectangular solid, 6pcs SMT LED</t>
  </si>
  <si>
    <t>BC936</t>
  </si>
  <si>
    <t>Name:6W 30LEDs Desk Lamp</t>
  </si>
  <si>
    <t>material: Metal+Silicone+ABS</t>
  </si>
  <si>
    <t>6W</t>
  </si>
  <si>
    <t>5500K</t>
  </si>
  <si>
    <r>
      <t>white box</t>
    </r>
    <r>
      <rPr>
        <sz val="9"/>
        <color indexed="12"/>
        <rFont val="Times New Roman"/>
        <family val="1"/>
      </rPr>
      <t xml:space="preserve">
size:16x16x24cm</t>
    </r>
  </si>
  <si>
    <t>BC615-12</t>
  </si>
  <si>
    <t>DC:5.0V</t>
  </si>
  <si>
    <t>Blister &amp; Card</t>
  </si>
  <si>
    <t>MEAS: 55x41x50cm</t>
  </si>
  <si>
    <t>20' 24cbm</t>
  </si>
  <si>
    <t>optional touch switch</t>
  </si>
  <si>
    <t>200mA</t>
  </si>
  <si>
    <t>CBM:</t>
  </si>
  <si>
    <t>material: plastic+Metal</t>
  </si>
  <si>
    <t>1.0W</t>
  </si>
  <si>
    <t>40' 54cbm</t>
  </si>
  <si>
    <t>Size:H330mm(lamp head length:D56x10mm)</t>
  </si>
  <si>
    <t>Color: black/ white</t>
  </si>
  <si>
    <t>N.W.: 10.5KG</t>
  </si>
  <si>
    <t>40'H 68cbm</t>
  </si>
  <si>
    <t>Power: USB/2xAAA</t>
  </si>
  <si>
    <t>G.W.: 13.5 KG</t>
  </si>
  <si>
    <t>MEAS:50X50X50CM</t>
  </si>
  <si>
    <t>BC601-1</t>
  </si>
  <si>
    <t>Name:2LED Book light</t>
  </si>
  <si>
    <t>Meas:33x37x41cm</t>
  </si>
  <si>
    <t xml:space="preserve">      with switch</t>
  </si>
  <si>
    <t>CBM:0.05</t>
  </si>
  <si>
    <t xml:space="preserve">material: plastic / metal </t>
  </si>
  <si>
    <t>BC601M</t>
  </si>
  <si>
    <t>Name:Magnifier Book Lamp 3X(5X)</t>
  </si>
  <si>
    <t>white box</t>
  </si>
  <si>
    <t>Tact SW,light fill-in accurately</t>
  </si>
  <si>
    <t>material:ABS head+ metal gooseneck</t>
  </si>
  <si>
    <t>Size:D25*H260mm(Magnifer D66mm)</t>
  </si>
  <si>
    <t>size:L68 x W15 x H222mm</t>
  </si>
  <si>
    <t>Color: black</t>
  </si>
  <si>
    <t>N.W.: 2.8KG</t>
  </si>
  <si>
    <t xml:space="preserve">WHITE BOX   </t>
  </si>
  <si>
    <t>G.W.: 13KG</t>
  </si>
  <si>
    <t>BC601-3</t>
  </si>
  <si>
    <t>Meas: 39x37.5x32cm</t>
  </si>
  <si>
    <t>CBM:0.066</t>
  </si>
  <si>
    <t>N.W.:7KG</t>
  </si>
  <si>
    <t>G.W.:11.6</t>
  </si>
  <si>
    <t>BC603</t>
  </si>
  <si>
    <t>Name:USB light for notebook (8 led)</t>
  </si>
  <si>
    <t>Meas: 35X35x28.5cm</t>
  </si>
  <si>
    <t>Size:L 20x W13 x H445mm</t>
  </si>
  <si>
    <r>
      <t>white box
Lamp 1.05kg
unit 1.22kg</t>
    </r>
    <r>
      <rPr>
        <sz val="9"/>
        <color indexed="12"/>
        <rFont val="Times New Roman"/>
        <family val="1"/>
      </rPr>
      <t xml:space="preserve">
size:17x8x45cm</t>
    </r>
  </si>
  <si>
    <t>Color: blue / orange</t>
  </si>
  <si>
    <t>N.W.6.4KG</t>
  </si>
  <si>
    <t>G.W.:9.5KG</t>
  </si>
  <si>
    <t>BC603B</t>
  </si>
  <si>
    <t>Name:USB 8led light with clip</t>
  </si>
  <si>
    <t>MEAS: 55x41x50cm</t>
  </si>
  <si>
    <t>Size:L85xW60xH356mm</t>
  </si>
  <si>
    <t>Color: black/ white</t>
  </si>
  <si>
    <t>N.W.: 7.6KG</t>
  </si>
  <si>
    <t>G.W.: 13.5 KG</t>
  </si>
  <si>
    <t>BC603B-10</t>
  </si>
  <si>
    <t>Name:USB 10LED light</t>
  </si>
  <si>
    <t>WHITE BOX
8x8x21.5</t>
  </si>
  <si>
    <t>with clip</t>
  </si>
  <si>
    <t>material:  plastic+Aluminum tubes</t>
  </si>
  <si>
    <t>Size:L100xW70xH356mm</t>
  </si>
  <si>
    <t>N.W.: 7.4KG</t>
  </si>
  <si>
    <t>BC603B-10TS</t>
  </si>
  <si>
    <t>MEAS: 42x42x45cm</t>
  </si>
  <si>
    <t>Size:L100xW70xH366mm</t>
  </si>
  <si>
    <t>BC603B-12T</t>
  </si>
  <si>
    <t>Name:USB Clip 12 SMT LED light</t>
  </si>
  <si>
    <t>Meas:46x34x27CM</t>
  </si>
  <si>
    <t>touch dimmer Switch</t>
  </si>
  <si>
    <r>
      <t>CBM</t>
    </r>
    <r>
      <rPr>
        <sz val="10"/>
        <color indexed="12"/>
        <rFont val="Times New Roman"/>
        <family val="1"/>
      </rPr>
      <t>:</t>
    </r>
  </si>
  <si>
    <t>1.0W</t>
  </si>
  <si>
    <t>N.W.: 9.5 KG</t>
  </si>
  <si>
    <t>G.W.: 11 KG</t>
  </si>
  <si>
    <t>Name:Book Light,3LED,</t>
  </si>
  <si>
    <t>70mA</t>
  </si>
  <si>
    <t>0.35W</t>
  </si>
  <si>
    <t>Size:L39.5xW2.6x1.8cm</t>
  </si>
  <si>
    <t>Color: white</t>
  </si>
  <si>
    <t>BC605CC-1</t>
  </si>
  <si>
    <t>Meas:38.5x31.5x38.5</t>
  </si>
  <si>
    <t>N.W.:4.8KG</t>
  </si>
  <si>
    <t>Power: Rechargable Battery &amp; USB</t>
  </si>
  <si>
    <t>BC606-1</t>
  </si>
  <si>
    <t>Name:USB 8 LED light</t>
  </si>
  <si>
    <t>MEAS: 45x45x32.5cm</t>
  </si>
  <si>
    <t>weight:150g</t>
  </si>
  <si>
    <t>Color: blue / orange/black</t>
  </si>
  <si>
    <t>N.W.: 7.7KG</t>
  </si>
  <si>
    <t>Power: USB, 3xAA</t>
  </si>
  <si>
    <t>BC606-1T</t>
  </si>
  <si>
    <t>NAME:USB 8LED light-adjustable</t>
  </si>
  <si>
    <t>N.W.: 8.4KG</t>
  </si>
  <si>
    <t>BC606-1TA</t>
  </si>
  <si>
    <t>NAME:USB 1 LED light</t>
  </si>
  <si>
    <t>Meas: 39x25x35cm</t>
  </si>
  <si>
    <t>Name:Mushroom Night lamp</t>
  </si>
  <si>
    <t>Touch SW dimmer/motion sensor</t>
  </si>
  <si>
    <t>material: Plastic</t>
  </si>
  <si>
    <r>
      <t>Size</t>
    </r>
    <r>
      <rPr>
        <b/>
        <sz val="10"/>
        <color indexed="12"/>
        <rFont val="Times New Roman"/>
        <family val="1"/>
      </rPr>
      <t>: D200x200MM</t>
    </r>
  </si>
  <si>
    <t>Power:2000mAh Polymer,USB Charging</t>
  </si>
  <si>
    <t>Meas:46x34x27CM</t>
  </si>
  <si>
    <t>Meas:46x28x27CM</t>
  </si>
  <si>
    <r>
      <t>CBM</t>
    </r>
    <r>
      <rPr>
        <sz val="10"/>
        <color indexed="12"/>
        <rFont val="Times New Roman"/>
        <family val="1"/>
      </rPr>
      <t>:</t>
    </r>
  </si>
  <si>
    <t>Magnifier LED clip Lamp 3X(5X）</t>
  </si>
  <si>
    <t>USB clip 18LED light with switch</t>
  </si>
  <si>
    <t>USB book clip 12LED light</t>
  </si>
  <si>
    <t>2W</t>
  </si>
  <si>
    <t xml:space="preserve">Name:USB 4-LED light </t>
  </si>
  <si>
    <t>SWITCH ON HEAD, 2W</t>
  </si>
  <si>
    <t>Size:L 18x W16 x H390mm</t>
  </si>
  <si>
    <r>
      <t xml:space="preserve">BC611-10S
</t>
    </r>
    <r>
      <rPr>
        <b/>
        <sz val="11"/>
        <color indexed="53"/>
        <rFont val="Times New Roman"/>
        <family val="1"/>
      </rPr>
      <t>Patent product</t>
    </r>
  </si>
  <si>
    <r>
      <t xml:space="preserve">BC611-10TS
</t>
    </r>
    <r>
      <rPr>
        <b/>
        <sz val="11"/>
        <color indexed="53"/>
        <rFont val="Times New Roman"/>
        <family val="1"/>
      </rPr>
      <t>Patent product</t>
    </r>
  </si>
  <si>
    <r>
      <t xml:space="preserve">BC616-18S
</t>
    </r>
    <r>
      <rPr>
        <b/>
        <sz val="12"/>
        <color indexed="53"/>
        <rFont val="Times New Roman"/>
        <family val="1"/>
      </rPr>
      <t>Patent product</t>
    </r>
  </si>
  <si>
    <r>
      <t xml:space="preserve">BC616-18M
</t>
    </r>
    <r>
      <rPr>
        <b/>
        <sz val="12"/>
        <color indexed="53"/>
        <rFont val="Times New Roman"/>
        <family val="1"/>
      </rPr>
      <t>Patent product</t>
    </r>
  </si>
  <si>
    <r>
      <t xml:space="preserve">BC628B
</t>
    </r>
    <r>
      <rPr>
        <b/>
        <sz val="12"/>
        <color indexed="10"/>
        <rFont val="Times New Roman"/>
        <family val="1"/>
      </rPr>
      <t>Patent product</t>
    </r>
  </si>
  <si>
    <r>
      <t xml:space="preserve">BC645
</t>
    </r>
    <r>
      <rPr>
        <b/>
        <sz val="12"/>
        <color indexed="10"/>
        <rFont val="Times New Roman"/>
        <family val="1"/>
      </rPr>
      <t>Patent product</t>
    </r>
  </si>
  <si>
    <t>Pation Application No.：ZL 2013 3 0053320.X</t>
  </si>
  <si>
    <t>Pation Application No.：ZL 2011 3 0086074.9</t>
  </si>
  <si>
    <t>Pation Application No.：ZL 2011 3 0086074.9</t>
  </si>
  <si>
    <t>Pation Application No.：ZL 2011 3 0086077.2</t>
  </si>
  <si>
    <t>no including magnifier price</t>
  </si>
  <si>
    <t>including magnifier price</t>
  </si>
  <si>
    <r>
      <t>Pation Application No.</t>
    </r>
    <r>
      <rPr>
        <b/>
        <sz val="10"/>
        <color indexed="12"/>
        <rFont val="宋体"/>
        <family val="0"/>
      </rPr>
      <t>：</t>
    </r>
    <r>
      <rPr>
        <b/>
        <sz val="10"/>
        <color indexed="12"/>
        <rFont val="Times New Roman"/>
        <family val="1"/>
      </rPr>
      <t>ZL 2013 3 0637438.7</t>
    </r>
  </si>
  <si>
    <r>
      <t>Pation Application No.</t>
    </r>
    <r>
      <rPr>
        <b/>
        <sz val="10"/>
        <color indexed="12"/>
        <rFont val="宋体"/>
        <family val="0"/>
      </rPr>
      <t>：</t>
    </r>
    <r>
      <rPr>
        <b/>
        <sz val="10"/>
        <color indexed="12"/>
        <rFont val="Times New Roman"/>
        <family val="1"/>
      </rPr>
      <t>ZL 2013 3 0637587.3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</si>
</sst>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[Red]?\ &quot;pcs&quot;"/>
    <numFmt numFmtId="180" formatCode="&quot;QTY/CTN:&quot;\ ?\ &quot;PCS&quot;"/>
    <numFmt numFmtId="181" formatCode="&quot;N.W.:&quot;\ ?.?\ &quot;KGS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宋体"/>
      <family val="0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宋体"/>
      <family val="0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6"/>
      <name val="宋体"/>
      <family val="0"/>
    </font>
    <font>
      <b/>
      <sz val="10"/>
      <color indexed="12"/>
      <name val="宋体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宋体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宋体"/>
      <family val="0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Batang"/>
      <family val="1"/>
    </font>
    <font>
      <sz val="12"/>
      <color indexed="10"/>
      <name val="宋体"/>
      <family val="0"/>
    </font>
    <font>
      <sz val="9"/>
      <color indexed="12"/>
      <name val="宋体"/>
      <family val="0"/>
    </font>
    <font>
      <b/>
      <sz val="10"/>
      <color indexed="10"/>
      <name val="Bookman Old Style"/>
      <family val="1"/>
    </font>
    <font>
      <b/>
      <sz val="12"/>
      <color indexed="62"/>
      <name val="Verdana"/>
      <family val="2"/>
    </font>
    <font>
      <u val="single"/>
      <sz val="10.2"/>
      <color indexed="12"/>
      <name val="宋体"/>
      <family val="0"/>
    </font>
    <font>
      <b/>
      <sz val="10"/>
      <color indexed="62"/>
      <name val="Verdana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11"/>
      <color indexed="14"/>
      <name val="Times New Roman"/>
      <family val="1"/>
    </font>
    <font>
      <b/>
      <sz val="12"/>
      <name val="Verdana"/>
      <family val="2"/>
    </font>
    <font>
      <b/>
      <sz val="12"/>
      <color indexed="62"/>
      <name val="宋体"/>
      <family val="0"/>
    </font>
    <font>
      <sz val="9"/>
      <name val="宋体"/>
      <family val="0"/>
    </font>
    <font>
      <sz val="9"/>
      <name val="細明體"/>
      <family val="3"/>
    </font>
    <font>
      <sz val="10"/>
      <color indexed="12"/>
      <name val="宋体"/>
      <family val="0"/>
    </font>
    <font>
      <sz val="8"/>
      <name val="Times New Roman"/>
      <family val="1"/>
    </font>
    <font>
      <sz val="10"/>
      <color indexed="62"/>
      <name val="Verdana"/>
      <family val="2"/>
    </font>
    <font>
      <b/>
      <sz val="11"/>
      <color indexed="53"/>
      <name val="Times New Roman"/>
      <family val="1"/>
    </font>
    <font>
      <b/>
      <sz val="12"/>
      <color indexed="5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36" fillId="17" borderId="6" applyNumberFormat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16" borderId="8" applyNumberFormat="0" applyAlignment="0" applyProtection="0"/>
    <xf numFmtId="0" fontId="42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14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0" fontId="9" fillId="25" borderId="13" xfId="0" applyFont="1" applyFill="1" applyBorder="1" applyAlignment="1">
      <alignment horizontal="left" vertical="center" shrinkToFit="1"/>
    </xf>
    <xf numFmtId="0" fontId="10" fillId="16" borderId="14" xfId="0" applyFont="1" applyFill="1" applyBorder="1" applyAlignment="1">
      <alignment vertical="center" shrinkToFit="1"/>
    </xf>
    <xf numFmtId="49" fontId="11" fillId="16" borderId="15" xfId="0" applyNumberFormat="1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49" fontId="11" fillId="0" borderId="17" xfId="0" applyNumberFormat="1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49" fontId="11" fillId="0" borderId="10" xfId="0" applyNumberFormat="1" applyFont="1" applyFill="1" applyBorder="1" applyAlignment="1">
      <alignment vertical="center" shrinkToFit="1"/>
    </xf>
    <xf numFmtId="0" fontId="11" fillId="16" borderId="14" xfId="0" applyFont="1" applyFill="1" applyBorder="1" applyAlignment="1">
      <alignment vertical="center" shrinkToFit="1"/>
    </xf>
    <xf numFmtId="0" fontId="10" fillId="25" borderId="13" xfId="0" applyFont="1" applyFill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2" fillId="24" borderId="13" xfId="0" applyFont="1" applyFill="1" applyBorder="1" applyAlignment="1">
      <alignment horizontal="center" vertical="center" wrapText="1" shrinkToFit="1"/>
    </xf>
    <xf numFmtId="0" fontId="2" fillId="24" borderId="13" xfId="0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15" fillId="0" borderId="19" xfId="0" applyFont="1" applyFill="1" applyBorder="1" applyAlignment="1">
      <alignment horizontal="left" vertical="center" shrinkToFit="1"/>
    </xf>
    <xf numFmtId="179" fontId="8" fillId="0" borderId="19" xfId="0" applyNumberFormat="1" applyFont="1" applyFill="1" applyBorder="1" applyAlignment="1">
      <alignment horizontal="right" vertical="center" shrinkToFit="1"/>
    </xf>
    <xf numFmtId="0" fontId="0" fillId="0" borderId="19" xfId="0" applyBorder="1" applyAlignment="1">
      <alignment vertical="center"/>
    </xf>
    <xf numFmtId="180" fontId="15" fillId="0" borderId="19" xfId="0" applyNumberFormat="1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179" fontId="8" fillId="0" borderId="12" xfId="0" applyNumberFormat="1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8" fillId="25" borderId="13" xfId="0" applyFont="1" applyFill="1" applyBorder="1" applyAlignment="1">
      <alignment horizontal="left" vertical="center" shrinkToFit="1"/>
    </xf>
    <xf numFmtId="0" fontId="18" fillId="25" borderId="19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 shrinkToFit="1"/>
    </xf>
    <xf numFmtId="0" fontId="15" fillId="0" borderId="19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right" vertical="center" shrinkToFit="1"/>
    </xf>
    <xf numFmtId="0" fontId="15" fillId="0" borderId="13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shrinkToFit="1"/>
    </xf>
    <xf numFmtId="0" fontId="21" fillId="0" borderId="19" xfId="0" applyFont="1" applyFill="1" applyBorder="1" applyAlignment="1">
      <alignment horizontal="left" vertical="center" shrinkToFit="1"/>
    </xf>
    <xf numFmtId="0" fontId="16" fillId="0" borderId="12" xfId="0" applyFont="1" applyFill="1" applyBorder="1" applyAlignment="1">
      <alignment horizontal="left" vertical="center" shrinkToFit="1"/>
    </xf>
    <xf numFmtId="0" fontId="2" fillId="25" borderId="13" xfId="0" applyFont="1" applyFill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49" fontId="11" fillId="0" borderId="15" xfId="0" applyNumberFormat="1" applyFont="1" applyFill="1" applyBorder="1" applyAlignment="1">
      <alignment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vertical="center"/>
    </xf>
    <xf numFmtId="0" fontId="26" fillId="0" borderId="19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center" shrinkToFit="1"/>
    </xf>
    <xf numFmtId="179" fontId="8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0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2" fillId="0" borderId="19" xfId="0" applyFont="1" applyBorder="1" applyAlignment="1">
      <alignment horizontal="left" vertical="center" wrapText="1" shrinkToFit="1"/>
    </xf>
    <xf numFmtId="0" fontId="0" fillId="0" borderId="20" xfId="0" applyBorder="1" applyAlignment="1">
      <alignment vertical="center"/>
    </xf>
    <xf numFmtId="0" fontId="20" fillId="0" borderId="12" xfId="0" applyFont="1" applyBorder="1" applyAlignment="1">
      <alignment horizontal="lef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left" vertical="center" shrinkToFit="1"/>
    </xf>
    <xf numFmtId="0" fontId="50" fillId="0" borderId="19" xfId="0" applyFont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left" vertical="center" shrinkToFit="1"/>
    </xf>
    <xf numFmtId="0" fontId="7" fillId="10" borderId="19" xfId="0" applyFont="1" applyFill="1" applyBorder="1" applyAlignment="1">
      <alignment horizontal="left" vertical="center" shrinkToFit="1"/>
    </xf>
    <xf numFmtId="0" fontId="7" fillId="10" borderId="12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22" fillId="25" borderId="13" xfId="0" applyFont="1" applyFill="1" applyBorder="1" applyAlignment="1">
      <alignment horizontal="center" vertical="center" wrapText="1" shrinkToFit="1"/>
    </xf>
    <xf numFmtId="0" fontId="22" fillId="25" borderId="19" xfId="0" applyFont="1" applyFill="1" applyBorder="1" applyAlignment="1">
      <alignment horizontal="center" vertical="center" wrapText="1" shrinkToFit="1"/>
    </xf>
    <xf numFmtId="0" fontId="22" fillId="25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24" borderId="16" xfId="0" applyFont="1" applyFill="1" applyBorder="1" applyAlignment="1">
      <alignment horizontal="center" vertical="center" shrinkToFit="1"/>
    </xf>
    <xf numFmtId="0" fontId="2" fillId="24" borderId="17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NumberFormat="1" applyFont="1" applyBorder="1" applyAlignment="1">
      <alignment horizontal="left" vertical="center" wrapText="1" shrinkToFit="1"/>
    </xf>
    <xf numFmtId="0" fontId="7" fillId="0" borderId="19" xfId="0" applyNumberFormat="1" applyFont="1" applyBorder="1" applyAlignment="1">
      <alignment horizontal="left" vertical="center" wrapText="1" shrinkToFit="1"/>
    </xf>
    <xf numFmtId="0" fontId="7" fillId="0" borderId="12" xfId="0" applyNumberFormat="1" applyFont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7" fillId="10" borderId="13" xfId="0" applyFont="1" applyFill="1" applyBorder="1" applyAlignment="1">
      <alignment horizontal="left" vertical="center" wrapText="1" shrinkToFit="1"/>
    </xf>
    <xf numFmtId="0" fontId="7" fillId="10" borderId="19" xfId="0" applyFont="1" applyFill="1" applyBorder="1" applyAlignment="1">
      <alignment horizontal="left" vertical="center" wrapText="1" shrinkToFit="1"/>
    </xf>
    <xf numFmtId="0" fontId="7" fillId="10" borderId="12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10" borderId="13" xfId="0" applyNumberFormat="1" applyFont="1" applyFill="1" applyBorder="1" applyAlignment="1">
      <alignment horizontal="left" vertical="center" wrapText="1" shrinkToFit="1"/>
    </xf>
    <xf numFmtId="0" fontId="7" fillId="10" borderId="19" xfId="0" applyNumberFormat="1" applyFont="1" applyFill="1" applyBorder="1" applyAlignment="1">
      <alignment horizontal="left" vertical="center" wrapText="1" shrinkToFit="1"/>
    </xf>
    <xf numFmtId="0" fontId="7" fillId="10" borderId="12" xfId="0" applyNumberFormat="1" applyFont="1" applyFill="1" applyBorder="1" applyAlignment="1">
      <alignment horizontal="left" vertical="center" wrapText="1" shrinkToFit="1"/>
    </xf>
    <xf numFmtId="0" fontId="8" fillId="10" borderId="13" xfId="0" applyFont="1" applyFill="1" applyBorder="1" applyAlignment="1">
      <alignment horizontal="left" vertical="center" wrapText="1" shrinkToFit="1"/>
    </xf>
    <xf numFmtId="0" fontId="8" fillId="10" borderId="19" xfId="0" applyFont="1" applyFill="1" applyBorder="1" applyAlignment="1">
      <alignment horizontal="left" vertical="center" shrinkToFit="1"/>
    </xf>
    <xf numFmtId="0" fontId="8" fillId="10" borderId="12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7" fillId="10" borderId="13" xfId="0" applyFont="1" applyFill="1" applyBorder="1" applyAlignment="1">
      <alignment horizontal="left" vertical="top" wrapText="1" shrinkToFit="1"/>
    </xf>
    <xf numFmtId="0" fontId="7" fillId="10" borderId="19" xfId="0" applyFont="1" applyFill="1" applyBorder="1" applyAlignment="1">
      <alignment horizontal="left" vertical="top" shrinkToFit="1"/>
    </xf>
    <xf numFmtId="0" fontId="7" fillId="10" borderId="12" xfId="0" applyFont="1" applyFill="1" applyBorder="1" applyAlignment="1">
      <alignment horizontal="left" vertical="top" shrinkToFit="1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01.jpeg" /><Relationship Id="rId7" Type="http://schemas.openxmlformats.org/officeDocument/2006/relationships/image" Target="../media/image13.jpeg" /><Relationship Id="rId8" Type="http://schemas.openxmlformats.org/officeDocument/2006/relationships/image" Target="../media/image105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7.jpeg" /><Relationship Id="rId12" Type="http://schemas.openxmlformats.org/officeDocument/2006/relationships/image" Target="../media/image20.jpeg" /><Relationship Id="rId13" Type="http://schemas.openxmlformats.org/officeDocument/2006/relationships/image" Target="../media/image24.jpeg" /><Relationship Id="rId14" Type="http://schemas.openxmlformats.org/officeDocument/2006/relationships/image" Target="../media/image27.jpeg" /><Relationship Id="rId15" Type="http://schemas.openxmlformats.org/officeDocument/2006/relationships/image" Target="../media/image108.jpeg" /><Relationship Id="rId16" Type="http://schemas.openxmlformats.org/officeDocument/2006/relationships/image" Target="../media/image28.jpeg" /><Relationship Id="rId17" Type="http://schemas.openxmlformats.org/officeDocument/2006/relationships/image" Target="../media/image29.jpeg" /><Relationship Id="rId18" Type="http://schemas.openxmlformats.org/officeDocument/2006/relationships/image" Target="../media/image31.jpeg" /><Relationship Id="rId19" Type="http://schemas.openxmlformats.org/officeDocument/2006/relationships/image" Target="../media/image109.jpeg" /><Relationship Id="rId20" Type="http://schemas.openxmlformats.org/officeDocument/2006/relationships/image" Target="../media/image94.png" /><Relationship Id="rId21" Type="http://schemas.openxmlformats.org/officeDocument/2006/relationships/image" Target="../media/image19.jpeg" /><Relationship Id="rId22" Type="http://schemas.openxmlformats.org/officeDocument/2006/relationships/image" Target="../media/image21.jpeg" /><Relationship Id="rId23" Type="http://schemas.openxmlformats.org/officeDocument/2006/relationships/image" Target="../media/image25.jpeg" /><Relationship Id="rId24" Type="http://schemas.openxmlformats.org/officeDocument/2006/relationships/image" Target="../media/image34.jpeg" /><Relationship Id="rId25" Type="http://schemas.openxmlformats.org/officeDocument/2006/relationships/image" Target="../media/image22.jpeg" /><Relationship Id="rId26" Type="http://schemas.openxmlformats.org/officeDocument/2006/relationships/image" Target="../media/image39.jpeg" /><Relationship Id="rId27" Type="http://schemas.openxmlformats.org/officeDocument/2006/relationships/image" Target="../media/image40.jpeg" /><Relationship Id="rId28" Type="http://schemas.openxmlformats.org/officeDocument/2006/relationships/image" Target="../media/image33.jpeg" /><Relationship Id="rId29" Type="http://schemas.openxmlformats.org/officeDocument/2006/relationships/image" Target="../media/image41.jpeg" /><Relationship Id="rId30" Type="http://schemas.openxmlformats.org/officeDocument/2006/relationships/image" Target="../media/image43.jpeg" /><Relationship Id="rId31" Type="http://schemas.openxmlformats.org/officeDocument/2006/relationships/image" Target="../media/image44.jpeg" /><Relationship Id="rId32" Type="http://schemas.openxmlformats.org/officeDocument/2006/relationships/image" Target="../media/image45.jpeg" /><Relationship Id="rId33" Type="http://schemas.openxmlformats.org/officeDocument/2006/relationships/image" Target="../media/image46.jpeg" /><Relationship Id="rId34" Type="http://schemas.openxmlformats.org/officeDocument/2006/relationships/image" Target="../media/image47.jpeg" /><Relationship Id="rId35" Type="http://schemas.openxmlformats.org/officeDocument/2006/relationships/image" Target="../media/image42.jpeg" /><Relationship Id="rId36" Type="http://schemas.openxmlformats.org/officeDocument/2006/relationships/image" Target="../media/image48.jpeg" /><Relationship Id="rId37" Type="http://schemas.openxmlformats.org/officeDocument/2006/relationships/image" Target="../media/image2.jpeg" /><Relationship Id="rId38" Type="http://schemas.openxmlformats.org/officeDocument/2006/relationships/image" Target="../media/image26.jpeg" /><Relationship Id="rId39" Type="http://schemas.openxmlformats.org/officeDocument/2006/relationships/image" Target="../media/image1.jpeg" /><Relationship Id="rId40" Type="http://schemas.openxmlformats.org/officeDocument/2006/relationships/image" Target="../media/image49.jpeg" /><Relationship Id="rId41" Type="http://schemas.openxmlformats.org/officeDocument/2006/relationships/image" Target="../media/image23.jpeg" /><Relationship Id="rId42" Type="http://schemas.openxmlformats.org/officeDocument/2006/relationships/image" Target="../media/image50.jpeg" /><Relationship Id="rId43" Type="http://schemas.openxmlformats.org/officeDocument/2006/relationships/image" Target="../media/image59.jpeg" /><Relationship Id="rId44" Type="http://schemas.openxmlformats.org/officeDocument/2006/relationships/image" Target="../media/image60.jpeg" /><Relationship Id="rId45" Type="http://schemas.openxmlformats.org/officeDocument/2006/relationships/image" Target="../media/image61.jpeg" /><Relationship Id="rId46" Type="http://schemas.openxmlformats.org/officeDocument/2006/relationships/image" Target="../media/image62.jpeg" /><Relationship Id="rId47" Type="http://schemas.openxmlformats.org/officeDocument/2006/relationships/image" Target="../media/image63.jpeg" /><Relationship Id="rId48" Type="http://schemas.openxmlformats.org/officeDocument/2006/relationships/image" Target="../media/image7.jpeg" /><Relationship Id="rId49" Type="http://schemas.openxmlformats.org/officeDocument/2006/relationships/image" Target="../media/image64.jpeg" /><Relationship Id="rId50" Type="http://schemas.openxmlformats.org/officeDocument/2006/relationships/image" Target="../media/image65.jpeg" /><Relationship Id="rId51" Type="http://schemas.openxmlformats.org/officeDocument/2006/relationships/image" Target="../media/image74.jpeg" /><Relationship Id="rId52" Type="http://schemas.openxmlformats.org/officeDocument/2006/relationships/image" Target="../media/image6.jpeg" /><Relationship Id="rId53" Type="http://schemas.openxmlformats.org/officeDocument/2006/relationships/image" Target="../media/image8.jpeg" /><Relationship Id="rId54" Type="http://schemas.openxmlformats.org/officeDocument/2006/relationships/image" Target="../media/image69.jpeg" /><Relationship Id="rId55" Type="http://schemas.openxmlformats.org/officeDocument/2006/relationships/image" Target="../media/image75.jpeg" /><Relationship Id="rId56" Type="http://schemas.openxmlformats.org/officeDocument/2006/relationships/image" Target="../media/image36.jpeg" /><Relationship Id="rId57" Type="http://schemas.openxmlformats.org/officeDocument/2006/relationships/image" Target="../media/image76.jpeg" /><Relationship Id="rId58" Type="http://schemas.openxmlformats.org/officeDocument/2006/relationships/image" Target="../media/image68.jpeg" /><Relationship Id="rId59" Type="http://schemas.openxmlformats.org/officeDocument/2006/relationships/image" Target="../media/image78.jpeg" /><Relationship Id="rId60" Type="http://schemas.openxmlformats.org/officeDocument/2006/relationships/image" Target="../media/image66.jpeg" /><Relationship Id="rId61" Type="http://schemas.openxmlformats.org/officeDocument/2006/relationships/image" Target="../media/image67.jpeg" /><Relationship Id="rId62" Type="http://schemas.openxmlformats.org/officeDocument/2006/relationships/image" Target="../media/image51.jpeg" /><Relationship Id="rId63" Type="http://schemas.openxmlformats.org/officeDocument/2006/relationships/image" Target="../media/image79.jpeg" /><Relationship Id="rId64" Type="http://schemas.openxmlformats.org/officeDocument/2006/relationships/image" Target="../media/image80.jpeg" /><Relationship Id="rId65" Type="http://schemas.openxmlformats.org/officeDocument/2006/relationships/image" Target="../media/image81.jpeg" /><Relationship Id="rId66" Type="http://schemas.openxmlformats.org/officeDocument/2006/relationships/image" Target="../media/image52.jpeg" /><Relationship Id="rId67" Type="http://schemas.openxmlformats.org/officeDocument/2006/relationships/image" Target="../media/image30.jpeg" /><Relationship Id="rId68" Type="http://schemas.openxmlformats.org/officeDocument/2006/relationships/image" Target="../media/image53.jpeg" /><Relationship Id="rId69" Type="http://schemas.openxmlformats.org/officeDocument/2006/relationships/image" Target="../media/image71.jpeg" /><Relationship Id="rId70" Type="http://schemas.openxmlformats.org/officeDocument/2006/relationships/image" Target="../media/image70.jpeg" /><Relationship Id="rId71" Type="http://schemas.openxmlformats.org/officeDocument/2006/relationships/image" Target="../media/image82.jpeg" /><Relationship Id="rId72" Type="http://schemas.openxmlformats.org/officeDocument/2006/relationships/image" Target="../media/image54.jpeg" /><Relationship Id="rId73" Type="http://schemas.openxmlformats.org/officeDocument/2006/relationships/image" Target="../media/image55.jpeg" /><Relationship Id="rId74" Type="http://schemas.openxmlformats.org/officeDocument/2006/relationships/image" Target="../media/image87.jpeg" /><Relationship Id="rId75" Type="http://schemas.openxmlformats.org/officeDocument/2006/relationships/image" Target="../media/image88.jpeg" /><Relationship Id="rId76" Type="http://schemas.openxmlformats.org/officeDocument/2006/relationships/image" Target="../media/image86.jpeg" /><Relationship Id="rId77" Type="http://schemas.openxmlformats.org/officeDocument/2006/relationships/image" Target="../media/image89.jpeg" /><Relationship Id="rId78" Type="http://schemas.openxmlformats.org/officeDocument/2006/relationships/image" Target="../media/image90.jpeg" /><Relationship Id="rId79" Type="http://schemas.openxmlformats.org/officeDocument/2006/relationships/image" Target="../media/image91.jpeg" /><Relationship Id="rId80" Type="http://schemas.openxmlformats.org/officeDocument/2006/relationships/image" Target="../media/image32.jpeg" /><Relationship Id="rId81" Type="http://schemas.openxmlformats.org/officeDocument/2006/relationships/image" Target="../media/image72.jpeg" /><Relationship Id="rId82" Type="http://schemas.openxmlformats.org/officeDocument/2006/relationships/image" Target="../media/image73.jpeg" /><Relationship Id="rId83" Type="http://schemas.openxmlformats.org/officeDocument/2006/relationships/image" Target="../media/image84.jpeg" /><Relationship Id="rId84" Type="http://schemas.openxmlformats.org/officeDocument/2006/relationships/image" Target="../media/image92.jpeg" /><Relationship Id="rId85" Type="http://schemas.openxmlformats.org/officeDocument/2006/relationships/image" Target="../media/image85.jpeg" /><Relationship Id="rId86" Type="http://schemas.openxmlformats.org/officeDocument/2006/relationships/image" Target="../media/image93.jpeg" /><Relationship Id="rId87" Type="http://schemas.openxmlformats.org/officeDocument/2006/relationships/image" Target="../media/image18.jpeg" /><Relationship Id="rId88" Type="http://schemas.openxmlformats.org/officeDocument/2006/relationships/image" Target="../media/image35.jpeg" /><Relationship Id="rId89" Type="http://schemas.openxmlformats.org/officeDocument/2006/relationships/image" Target="../media/image14.jpeg" /><Relationship Id="rId90" Type="http://schemas.openxmlformats.org/officeDocument/2006/relationships/image" Target="../media/image98.jpeg" /><Relationship Id="rId91" Type="http://schemas.openxmlformats.org/officeDocument/2006/relationships/image" Target="../media/image4.jpeg" /><Relationship Id="rId92" Type="http://schemas.openxmlformats.org/officeDocument/2006/relationships/image" Target="../media/image57.jpeg" /><Relationship Id="rId93" Type="http://schemas.openxmlformats.org/officeDocument/2006/relationships/image" Target="../media/image99.jpeg" /><Relationship Id="rId94" Type="http://schemas.openxmlformats.org/officeDocument/2006/relationships/image" Target="../media/image58.jpeg" /><Relationship Id="rId95" Type="http://schemas.openxmlformats.org/officeDocument/2006/relationships/image" Target="../media/image97.jpeg" /><Relationship Id="rId96" Type="http://schemas.openxmlformats.org/officeDocument/2006/relationships/image" Target="../media/image102.jpeg" /><Relationship Id="rId97" Type="http://schemas.openxmlformats.org/officeDocument/2006/relationships/image" Target="../media/image96.jpeg" /><Relationship Id="rId98" Type="http://schemas.openxmlformats.org/officeDocument/2006/relationships/image" Target="../media/image83.jpeg" /><Relationship Id="rId99" Type="http://schemas.openxmlformats.org/officeDocument/2006/relationships/image" Target="../media/image104.jpeg" /><Relationship Id="rId100" Type="http://schemas.openxmlformats.org/officeDocument/2006/relationships/image" Target="../media/image38.jpeg" /><Relationship Id="rId101" Type="http://schemas.openxmlformats.org/officeDocument/2006/relationships/image" Target="../media/image56.jpeg" /><Relationship Id="rId102" Type="http://schemas.openxmlformats.org/officeDocument/2006/relationships/image" Target="../media/image77.jpeg" /><Relationship Id="rId103" Type="http://schemas.openxmlformats.org/officeDocument/2006/relationships/image" Target="../media/image103.jpeg" /><Relationship Id="rId104" Type="http://schemas.openxmlformats.org/officeDocument/2006/relationships/image" Target="../media/image37.jpeg" /><Relationship Id="rId105" Type="http://schemas.openxmlformats.org/officeDocument/2006/relationships/image" Target="../media/image100.jpeg" /><Relationship Id="rId106" Type="http://schemas.openxmlformats.org/officeDocument/2006/relationships/image" Target="../media/image95.jpeg" /><Relationship Id="rId107" Type="http://schemas.openxmlformats.org/officeDocument/2006/relationships/image" Target="../media/image107.png" /><Relationship Id="rId108" Type="http://schemas.openxmlformats.org/officeDocument/2006/relationships/image" Target="../media/image106.jpeg" /><Relationship Id="rId109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87</xdr:row>
      <xdr:rowOff>0</xdr:rowOff>
    </xdr:from>
    <xdr:to>
      <xdr:col>2</xdr:col>
      <xdr:colOff>1019175</xdr:colOff>
      <xdr:row>87</xdr:row>
      <xdr:rowOff>0</xdr:rowOff>
    </xdr:to>
    <xdr:pic>
      <xdr:nvPicPr>
        <xdr:cNvPr id="1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76403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81</xdr:row>
      <xdr:rowOff>0</xdr:rowOff>
    </xdr:from>
    <xdr:to>
      <xdr:col>2</xdr:col>
      <xdr:colOff>942975</xdr:colOff>
      <xdr:row>81</xdr:row>
      <xdr:rowOff>0</xdr:rowOff>
    </xdr:to>
    <xdr:pic>
      <xdr:nvPicPr>
        <xdr:cNvPr id="2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64401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201</xdr:row>
      <xdr:rowOff>0</xdr:rowOff>
    </xdr:from>
    <xdr:to>
      <xdr:col>2</xdr:col>
      <xdr:colOff>942975</xdr:colOff>
      <xdr:row>201</xdr:row>
      <xdr:rowOff>9525</xdr:rowOff>
    </xdr:to>
    <xdr:pic>
      <xdr:nvPicPr>
        <xdr:cNvPr id="3" name="Picture 8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40100250"/>
          <a:ext cx="771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321</xdr:row>
      <xdr:rowOff>0</xdr:rowOff>
    </xdr:from>
    <xdr:to>
      <xdr:col>2</xdr:col>
      <xdr:colOff>971550</xdr:colOff>
      <xdr:row>321</xdr:row>
      <xdr:rowOff>9525</xdr:rowOff>
    </xdr:to>
    <xdr:pic>
      <xdr:nvPicPr>
        <xdr:cNvPr id="4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63198375"/>
          <a:ext cx="914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321</xdr:row>
      <xdr:rowOff>0</xdr:rowOff>
    </xdr:from>
    <xdr:to>
      <xdr:col>2</xdr:col>
      <xdr:colOff>1000125</xdr:colOff>
      <xdr:row>321</xdr:row>
      <xdr:rowOff>9525</xdr:rowOff>
    </xdr:to>
    <xdr:pic>
      <xdr:nvPicPr>
        <xdr:cNvPr id="5" name="Picture 8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63198375"/>
          <a:ext cx="895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261</xdr:row>
      <xdr:rowOff>0</xdr:rowOff>
    </xdr:from>
    <xdr:to>
      <xdr:col>2</xdr:col>
      <xdr:colOff>1009650</xdr:colOff>
      <xdr:row>261</xdr:row>
      <xdr:rowOff>9525</xdr:rowOff>
    </xdr:to>
    <xdr:pic>
      <xdr:nvPicPr>
        <xdr:cNvPr id="6" name="Picture 8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51225450"/>
          <a:ext cx="9620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153</xdr:row>
      <xdr:rowOff>0</xdr:rowOff>
    </xdr:from>
    <xdr:to>
      <xdr:col>2</xdr:col>
      <xdr:colOff>962025</xdr:colOff>
      <xdr:row>153</xdr:row>
      <xdr:rowOff>0</xdr:rowOff>
    </xdr:to>
    <xdr:pic>
      <xdr:nvPicPr>
        <xdr:cNvPr id="7" name="Picture 8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306514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327</xdr:row>
      <xdr:rowOff>0</xdr:rowOff>
    </xdr:from>
    <xdr:to>
      <xdr:col>3</xdr:col>
      <xdr:colOff>0</xdr:colOff>
      <xdr:row>327</xdr:row>
      <xdr:rowOff>0</xdr:rowOff>
    </xdr:to>
    <xdr:pic>
      <xdr:nvPicPr>
        <xdr:cNvPr id="8" name="Picture 8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0" y="64398525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327</xdr:row>
      <xdr:rowOff>0</xdr:rowOff>
    </xdr:from>
    <xdr:to>
      <xdr:col>2</xdr:col>
      <xdr:colOff>933450</xdr:colOff>
      <xdr:row>327</xdr:row>
      <xdr:rowOff>0</xdr:rowOff>
    </xdr:to>
    <xdr:pic>
      <xdr:nvPicPr>
        <xdr:cNvPr id="9" name="Picture 8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6825" y="643985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123825</xdr:rowOff>
    </xdr:from>
    <xdr:to>
      <xdr:col>10</xdr:col>
      <xdr:colOff>0</xdr:colOff>
      <xdr:row>68</xdr:row>
      <xdr:rowOff>19050</xdr:rowOff>
    </xdr:to>
    <xdr:pic>
      <xdr:nvPicPr>
        <xdr:cNvPr id="10" name="Picture 8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12963525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99</xdr:row>
      <xdr:rowOff>0</xdr:rowOff>
    </xdr:from>
    <xdr:to>
      <xdr:col>2</xdr:col>
      <xdr:colOff>1019175</xdr:colOff>
      <xdr:row>99</xdr:row>
      <xdr:rowOff>0</xdr:rowOff>
    </xdr:to>
    <xdr:pic>
      <xdr:nvPicPr>
        <xdr:cNvPr id="11" name="Picture 8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0" y="2004060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69</xdr:row>
      <xdr:rowOff>0</xdr:rowOff>
    </xdr:from>
    <xdr:to>
      <xdr:col>10</xdr:col>
      <xdr:colOff>0</xdr:colOff>
      <xdr:row>69</xdr:row>
      <xdr:rowOff>0</xdr:rowOff>
    </xdr:to>
    <xdr:pic>
      <xdr:nvPicPr>
        <xdr:cNvPr id="12" name="Picture 8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1403985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333</xdr:row>
      <xdr:rowOff>0</xdr:rowOff>
    </xdr:from>
    <xdr:to>
      <xdr:col>2</xdr:col>
      <xdr:colOff>733425</xdr:colOff>
      <xdr:row>333</xdr:row>
      <xdr:rowOff>9525</xdr:rowOff>
    </xdr:to>
    <xdr:pic>
      <xdr:nvPicPr>
        <xdr:cNvPr id="13" name="Picture 8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66850" y="65598675"/>
          <a:ext cx="495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321</xdr:row>
      <xdr:rowOff>0</xdr:rowOff>
    </xdr:from>
    <xdr:to>
      <xdr:col>2</xdr:col>
      <xdr:colOff>971550</xdr:colOff>
      <xdr:row>321</xdr:row>
      <xdr:rowOff>9525</xdr:rowOff>
    </xdr:to>
    <xdr:pic>
      <xdr:nvPicPr>
        <xdr:cNvPr id="14" name="Picture 9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63198375"/>
          <a:ext cx="885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8</xdr:col>
      <xdr:colOff>247650</xdr:colOff>
      <xdr:row>123</xdr:row>
      <xdr:rowOff>0</xdr:rowOff>
    </xdr:to>
    <xdr:sp>
      <xdr:nvSpPr>
        <xdr:cNvPr id="15" name="AutoShape 931"/>
        <xdr:cNvSpPr>
          <a:spLocks/>
        </xdr:cNvSpPr>
      </xdr:nvSpPr>
      <xdr:spPr>
        <a:xfrm>
          <a:off x="6705600" y="24841200"/>
          <a:ext cx="204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259"/>
            </a:avLst>
          </a:prstTxWarp>
        </a:bodyPr>
        <a:p>
          <a:pPr algn="ctr"/>
          <a:r>
            <a:rPr sz="10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53881" dir="2700000" algn="ctr">
                  <a:srgbClr val="9999FF">
                    <a:alpha val="78999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666750</xdr:colOff>
      <xdr:row>123</xdr:row>
      <xdr:rowOff>0</xdr:rowOff>
    </xdr:from>
    <xdr:to>
      <xdr:col>3</xdr:col>
      <xdr:colOff>0</xdr:colOff>
      <xdr:row>123</xdr:row>
      <xdr:rowOff>0</xdr:rowOff>
    </xdr:to>
    <xdr:pic>
      <xdr:nvPicPr>
        <xdr:cNvPr id="16" name="Picture 9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0" y="2484120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123</xdr:row>
      <xdr:rowOff>0</xdr:rowOff>
    </xdr:from>
    <xdr:to>
      <xdr:col>2</xdr:col>
      <xdr:colOff>485775</xdr:colOff>
      <xdr:row>123</xdr:row>
      <xdr:rowOff>0</xdr:rowOff>
    </xdr:to>
    <xdr:pic>
      <xdr:nvPicPr>
        <xdr:cNvPr id="17" name="Picture 9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248412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123</xdr:row>
      <xdr:rowOff>0</xdr:rowOff>
    </xdr:from>
    <xdr:to>
      <xdr:col>3</xdr:col>
      <xdr:colOff>0</xdr:colOff>
      <xdr:row>123</xdr:row>
      <xdr:rowOff>0</xdr:rowOff>
    </xdr:to>
    <xdr:pic>
      <xdr:nvPicPr>
        <xdr:cNvPr id="18" name="Picture 9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0" y="248412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99</xdr:row>
      <xdr:rowOff>0</xdr:rowOff>
    </xdr:from>
    <xdr:to>
      <xdr:col>2</xdr:col>
      <xdr:colOff>1019175</xdr:colOff>
      <xdr:row>99</xdr:row>
      <xdr:rowOff>0</xdr:rowOff>
    </xdr:to>
    <xdr:pic>
      <xdr:nvPicPr>
        <xdr:cNvPr id="19" name="Picture 9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52550" y="200406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177</xdr:row>
      <xdr:rowOff>0</xdr:rowOff>
    </xdr:from>
    <xdr:to>
      <xdr:col>2</xdr:col>
      <xdr:colOff>990600</xdr:colOff>
      <xdr:row>177</xdr:row>
      <xdr:rowOff>9525</xdr:rowOff>
    </xdr:to>
    <xdr:pic>
      <xdr:nvPicPr>
        <xdr:cNvPr id="20" name="Picture 98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81125" y="35299650"/>
          <a:ext cx="838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369</xdr:row>
      <xdr:rowOff>142875</xdr:rowOff>
    </xdr:from>
    <xdr:to>
      <xdr:col>1</xdr:col>
      <xdr:colOff>609600</xdr:colOff>
      <xdr:row>370</xdr:row>
      <xdr:rowOff>133350</xdr:rowOff>
    </xdr:to>
    <xdr:sp>
      <xdr:nvSpPr>
        <xdr:cNvPr id="21" name="AutoShape 994"/>
        <xdr:cNvSpPr>
          <a:spLocks/>
        </xdr:cNvSpPr>
      </xdr:nvSpPr>
      <xdr:spPr>
        <a:xfrm>
          <a:off x="657225" y="72751950"/>
          <a:ext cx="333375" cy="190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</xdr:colOff>
      <xdr:row>375</xdr:row>
      <xdr:rowOff>142875</xdr:rowOff>
    </xdr:from>
    <xdr:to>
      <xdr:col>1</xdr:col>
      <xdr:colOff>571500</xdr:colOff>
      <xdr:row>376</xdr:row>
      <xdr:rowOff>133350</xdr:rowOff>
    </xdr:to>
    <xdr:sp>
      <xdr:nvSpPr>
        <xdr:cNvPr id="22" name="AutoShape 995"/>
        <xdr:cNvSpPr>
          <a:spLocks/>
        </xdr:cNvSpPr>
      </xdr:nvSpPr>
      <xdr:spPr>
        <a:xfrm>
          <a:off x="619125" y="73952100"/>
          <a:ext cx="333375" cy="190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</xdr:colOff>
      <xdr:row>381</xdr:row>
      <xdr:rowOff>142875</xdr:rowOff>
    </xdr:from>
    <xdr:to>
      <xdr:col>1</xdr:col>
      <xdr:colOff>571500</xdr:colOff>
      <xdr:row>382</xdr:row>
      <xdr:rowOff>133350</xdr:rowOff>
    </xdr:to>
    <xdr:sp>
      <xdr:nvSpPr>
        <xdr:cNvPr id="23" name="AutoShape 996"/>
        <xdr:cNvSpPr>
          <a:spLocks/>
        </xdr:cNvSpPr>
      </xdr:nvSpPr>
      <xdr:spPr>
        <a:xfrm>
          <a:off x="619125" y="75152250"/>
          <a:ext cx="333375" cy="190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</xdr:colOff>
      <xdr:row>387</xdr:row>
      <xdr:rowOff>142875</xdr:rowOff>
    </xdr:from>
    <xdr:to>
      <xdr:col>1</xdr:col>
      <xdr:colOff>571500</xdr:colOff>
      <xdr:row>388</xdr:row>
      <xdr:rowOff>133350</xdr:rowOff>
    </xdr:to>
    <xdr:sp>
      <xdr:nvSpPr>
        <xdr:cNvPr id="24" name="AutoShape 997"/>
        <xdr:cNvSpPr>
          <a:spLocks/>
        </xdr:cNvSpPr>
      </xdr:nvSpPr>
      <xdr:spPr>
        <a:xfrm>
          <a:off x="619125" y="76352400"/>
          <a:ext cx="333375" cy="190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9</xdr:col>
      <xdr:colOff>19050</xdr:colOff>
      <xdr:row>63</xdr:row>
      <xdr:rowOff>0</xdr:rowOff>
    </xdr:from>
    <xdr:to>
      <xdr:col>9</xdr:col>
      <xdr:colOff>590550</xdr:colOff>
      <xdr:row>63</xdr:row>
      <xdr:rowOff>0</xdr:rowOff>
    </xdr:to>
    <xdr:pic>
      <xdr:nvPicPr>
        <xdr:cNvPr id="25" name="Picture 10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458325" y="128397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135</xdr:row>
      <xdr:rowOff>142875</xdr:rowOff>
    </xdr:from>
    <xdr:to>
      <xdr:col>5</xdr:col>
      <xdr:colOff>428625</xdr:colOff>
      <xdr:row>139</xdr:row>
      <xdr:rowOff>123825</xdr:rowOff>
    </xdr:to>
    <xdr:sp>
      <xdr:nvSpPr>
        <xdr:cNvPr id="26" name="AutoShape 0"/>
        <xdr:cNvSpPr>
          <a:spLocks/>
        </xdr:cNvSpPr>
      </xdr:nvSpPr>
      <xdr:spPr>
        <a:xfrm>
          <a:off x="3286125" y="27384375"/>
          <a:ext cx="3305175" cy="7810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259"/>
            </a:avLst>
          </a:prstTxWarp>
        </a:bodyPr>
        <a:p>
          <a:pPr algn="ctr"/>
          <a:r>
            <a:rPr sz="1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9</xdr:col>
      <xdr:colOff>28575</xdr:colOff>
      <xdr:row>45</xdr:row>
      <xdr:rowOff>28575</xdr:rowOff>
    </xdr:from>
    <xdr:to>
      <xdr:col>10</xdr:col>
      <xdr:colOff>133350</xdr:colOff>
      <xdr:row>50</xdr:row>
      <xdr:rowOff>171450</xdr:rowOff>
    </xdr:to>
    <xdr:pic>
      <xdr:nvPicPr>
        <xdr:cNvPr id="27" name="Picture 3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467850" y="926782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95250</xdr:rowOff>
    </xdr:from>
    <xdr:to>
      <xdr:col>2</xdr:col>
      <xdr:colOff>1371600</xdr:colOff>
      <xdr:row>8</xdr:row>
      <xdr:rowOff>152400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933450"/>
          <a:ext cx="1323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9525</xdr:rowOff>
    </xdr:from>
    <xdr:to>
      <xdr:col>2</xdr:col>
      <xdr:colOff>1333500</xdr:colOff>
      <xdr:row>14</xdr:row>
      <xdr:rowOff>180975</xdr:rowOff>
    </xdr:to>
    <xdr:pic>
      <xdr:nvPicPr>
        <xdr:cNvPr id="29" name="Picture 49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76350" y="20478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142875</xdr:rowOff>
    </xdr:from>
    <xdr:to>
      <xdr:col>2</xdr:col>
      <xdr:colOff>1381125</xdr:colOff>
      <xdr:row>20</xdr:row>
      <xdr:rowOff>142875</xdr:rowOff>
    </xdr:to>
    <xdr:pic>
      <xdr:nvPicPr>
        <xdr:cNvPr id="30" name="Picture 5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66825" y="3381375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21</xdr:row>
      <xdr:rowOff>28575</xdr:rowOff>
    </xdr:from>
    <xdr:to>
      <xdr:col>2</xdr:col>
      <xdr:colOff>1276350</xdr:colOff>
      <xdr:row>27</xdr:row>
      <xdr:rowOff>0</xdr:rowOff>
    </xdr:to>
    <xdr:pic>
      <xdr:nvPicPr>
        <xdr:cNvPr id="31" name="Picture 50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57325" y="446722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1343025</xdr:colOff>
      <xdr:row>32</xdr:row>
      <xdr:rowOff>190500</xdr:rowOff>
    </xdr:to>
    <xdr:pic>
      <xdr:nvPicPr>
        <xdr:cNvPr id="32" name="Picture 5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00175" y="56578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33</xdr:row>
      <xdr:rowOff>28575</xdr:rowOff>
    </xdr:from>
    <xdr:to>
      <xdr:col>2</xdr:col>
      <xdr:colOff>1323975</xdr:colOff>
      <xdr:row>39</xdr:row>
      <xdr:rowOff>0</xdr:rowOff>
    </xdr:to>
    <xdr:pic>
      <xdr:nvPicPr>
        <xdr:cNvPr id="33" name="Picture 5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38275" y="6867525"/>
          <a:ext cx="1114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39</xdr:row>
      <xdr:rowOff>28575</xdr:rowOff>
    </xdr:from>
    <xdr:to>
      <xdr:col>2</xdr:col>
      <xdr:colOff>1343025</xdr:colOff>
      <xdr:row>45</xdr:row>
      <xdr:rowOff>0</xdr:rowOff>
    </xdr:to>
    <xdr:pic>
      <xdr:nvPicPr>
        <xdr:cNvPr id="34" name="Picture 5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00175" y="80676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45</xdr:row>
      <xdr:rowOff>9525</xdr:rowOff>
    </xdr:from>
    <xdr:to>
      <xdr:col>2</xdr:col>
      <xdr:colOff>1276350</xdr:colOff>
      <xdr:row>50</xdr:row>
      <xdr:rowOff>180975</xdr:rowOff>
    </xdr:to>
    <xdr:pic>
      <xdr:nvPicPr>
        <xdr:cNvPr id="35" name="Picture 52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28750" y="9248775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51</xdr:row>
      <xdr:rowOff>19050</xdr:rowOff>
    </xdr:from>
    <xdr:to>
      <xdr:col>2</xdr:col>
      <xdr:colOff>1228725</xdr:colOff>
      <xdr:row>56</xdr:row>
      <xdr:rowOff>190500</xdr:rowOff>
    </xdr:to>
    <xdr:pic>
      <xdr:nvPicPr>
        <xdr:cNvPr id="36" name="Picture 5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09700" y="10458450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57</xdr:row>
      <xdr:rowOff>19050</xdr:rowOff>
    </xdr:from>
    <xdr:to>
      <xdr:col>2</xdr:col>
      <xdr:colOff>1257300</xdr:colOff>
      <xdr:row>62</xdr:row>
      <xdr:rowOff>190500</xdr:rowOff>
    </xdr:to>
    <xdr:pic>
      <xdr:nvPicPr>
        <xdr:cNvPr id="37" name="Picture 52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19225" y="11658600"/>
          <a:ext cx="1066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63</xdr:row>
      <xdr:rowOff>19050</xdr:rowOff>
    </xdr:from>
    <xdr:to>
      <xdr:col>2</xdr:col>
      <xdr:colOff>1323975</xdr:colOff>
      <xdr:row>68</xdr:row>
      <xdr:rowOff>190500</xdr:rowOff>
    </xdr:to>
    <xdr:pic>
      <xdr:nvPicPr>
        <xdr:cNvPr id="38" name="Picture 5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81125" y="128587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28575</xdr:rowOff>
    </xdr:from>
    <xdr:to>
      <xdr:col>2</xdr:col>
      <xdr:colOff>1400175</xdr:colOff>
      <xdr:row>74</xdr:row>
      <xdr:rowOff>9525</xdr:rowOff>
    </xdr:to>
    <xdr:pic>
      <xdr:nvPicPr>
        <xdr:cNvPr id="39" name="Picture 5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0" y="14268450"/>
          <a:ext cx="139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75</xdr:row>
      <xdr:rowOff>38100</xdr:rowOff>
    </xdr:from>
    <xdr:to>
      <xdr:col>2</xdr:col>
      <xdr:colOff>1143000</xdr:colOff>
      <xdr:row>81</xdr:row>
      <xdr:rowOff>0</xdr:rowOff>
    </xdr:to>
    <xdr:pic>
      <xdr:nvPicPr>
        <xdr:cNvPr id="40" name="Picture 5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04950" y="15278100"/>
          <a:ext cx="866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81</xdr:row>
      <xdr:rowOff>19050</xdr:rowOff>
    </xdr:from>
    <xdr:to>
      <xdr:col>2</xdr:col>
      <xdr:colOff>1219200</xdr:colOff>
      <xdr:row>86</xdr:row>
      <xdr:rowOff>190500</xdr:rowOff>
    </xdr:to>
    <xdr:pic>
      <xdr:nvPicPr>
        <xdr:cNvPr id="41" name="Picture 5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76350" y="164592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87</xdr:row>
      <xdr:rowOff>9525</xdr:rowOff>
    </xdr:from>
    <xdr:to>
      <xdr:col>2</xdr:col>
      <xdr:colOff>1314450</xdr:colOff>
      <xdr:row>92</xdr:row>
      <xdr:rowOff>180975</xdr:rowOff>
    </xdr:to>
    <xdr:pic>
      <xdr:nvPicPr>
        <xdr:cNvPr id="42" name="Picture 56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85875" y="17649825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93</xdr:row>
      <xdr:rowOff>66675</xdr:rowOff>
    </xdr:from>
    <xdr:to>
      <xdr:col>2</xdr:col>
      <xdr:colOff>1352550</xdr:colOff>
      <xdr:row>98</xdr:row>
      <xdr:rowOff>152400</xdr:rowOff>
    </xdr:to>
    <xdr:pic>
      <xdr:nvPicPr>
        <xdr:cNvPr id="43" name="Picture 56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47775" y="18907125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99</xdr:row>
      <xdr:rowOff>9525</xdr:rowOff>
    </xdr:from>
    <xdr:to>
      <xdr:col>2</xdr:col>
      <xdr:colOff>1343025</xdr:colOff>
      <xdr:row>104</xdr:row>
      <xdr:rowOff>180975</xdr:rowOff>
    </xdr:to>
    <xdr:pic>
      <xdr:nvPicPr>
        <xdr:cNvPr id="44" name="Picture 5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00175" y="200501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111</xdr:row>
      <xdr:rowOff>19050</xdr:rowOff>
    </xdr:from>
    <xdr:to>
      <xdr:col>2</xdr:col>
      <xdr:colOff>1333500</xdr:colOff>
      <xdr:row>116</xdr:row>
      <xdr:rowOff>190500</xdr:rowOff>
    </xdr:to>
    <xdr:pic>
      <xdr:nvPicPr>
        <xdr:cNvPr id="45" name="Picture 57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90650" y="224599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105</xdr:row>
      <xdr:rowOff>19050</xdr:rowOff>
    </xdr:from>
    <xdr:to>
      <xdr:col>2</xdr:col>
      <xdr:colOff>1333500</xdr:colOff>
      <xdr:row>110</xdr:row>
      <xdr:rowOff>190500</xdr:rowOff>
    </xdr:to>
    <xdr:pic>
      <xdr:nvPicPr>
        <xdr:cNvPr id="46" name="Picture 57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90650" y="212598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117</xdr:row>
      <xdr:rowOff>28575</xdr:rowOff>
    </xdr:from>
    <xdr:to>
      <xdr:col>2</xdr:col>
      <xdr:colOff>1362075</xdr:colOff>
      <xdr:row>123</xdr:row>
      <xdr:rowOff>0</xdr:rowOff>
    </xdr:to>
    <xdr:pic>
      <xdr:nvPicPr>
        <xdr:cNvPr id="47" name="Picture 57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38275" y="2366962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123</xdr:row>
      <xdr:rowOff>28575</xdr:rowOff>
    </xdr:from>
    <xdr:to>
      <xdr:col>2</xdr:col>
      <xdr:colOff>1343025</xdr:colOff>
      <xdr:row>128</xdr:row>
      <xdr:rowOff>180975</xdr:rowOff>
    </xdr:to>
    <xdr:pic>
      <xdr:nvPicPr>
        <xdr:cNvPr id="48" name="Picture 58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43025" y="24869775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135</xdr:row>
      <xdr:rowOff>28575</xdr:rowOff>
    </xdr:from>
    <xdr:to>
      <xdr:col>2</xdr:col>
      <xdr:colOff>1304925</xdr:colOff>
      <xdr:row>141</xdr:row>
      <xdr:rowOff>0</xdr:rowOff>
    </xdr:to>
    <xdr:pic>
      <xdr:nvPicPr>
        <xdr:cNvPr id="49" name="Picture 58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62075" y="272700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147</xdr:row>
      <xdr:rowOff>19050</xdr:rowOff>
    </xdr:from>
    <xdr:to>
      <xdr:col>2</xdr:col>
      <xdr:colOff>1352550</xdr:colOff>
      <xdr:row>152</xdr:row>
      <xdr:rowOff>161925</xdr:rowOff>
    </xdr:to>
    <xdr:pic>
      <xdr:nvPicPr>
        <xdr:cNvPr id="50" name="Picture 58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19225" y="2966085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153</xdr:row>
      <xdr:rowOff>9525</xdr:rowOff>
    </xdr:from>
    <xdr:to>
      <xdr:col>2</xdr:col>
      <xdr:colOff>1247775</xdr:colOff>
      <xdr:row>158</xdr:row>
      <xdr:rowOff>190500</xdr:rowOff>
    </xdr:to>
    <xdr:pic>
      <xdr:nvPicPr>
        <xdr:cNvPr id="51" name="Picture 58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466850" y="3066097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159</xdr:row>
      <xdr:rowOff>0</xdr:rowOff>
    </xdr:from>
    <xdr:to>
      <xdr:col>2</xdr:col>
      <xdr:colOff>1333500</xdr:colOff>
      <xdr:row>164</xdr:row>
      <xdr:rowOff>171450</xdr:rowOff>
    </xdr:to>
    <xdr:pic>
      <xdr:nvPicPr>
        <xdr:cNvPr id="52" name="Picture 58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90650" y="316992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165</xdr:row>
      <xdr:rowOff>19050</xdr:rowOff>
    </xdr:from>
    <xdr:to>
      <xdr:col>2</xdr:col>
      <xdr:colOff>1371600</xdr:colOff>
      <xdr:row>170</xdr:row>
      <xdr:rowOff>190500</xdr:rowOff>
    </xdr:to>
    <xdr:pic>
      <xdr:nvPicPr>
        <xdr:cNvPr id="53" name="Picture 58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28750" y="329184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171</xdr:row>
      <xdr:rowOff>0</xdr:rowOff>
    </xdr:from>
    <xdr:to>
      <xdr:col>2</xdr:col>
      <xdr:colOff>1276350</xdr:colOff>
      <xdr:row>176</xdr:row>
      <xdr:rowOff>171450</xdr:rowOff>
    </xdr:to>
    <xdr:pic>
      <xdr:nvPicPr>
        <xdr:cNvPr id="54" name="Picture 59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62100" y="34099500"/>
          <a:ext cx="942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177</xdr:row>
      <xdr:rowOff>0</xdr:rowOff>
    </xdr:from>
    <xdr:to>
      <xdr:col>2</xdr:col>
      <xdr:colOff>1238250</xdr:colOff>
      <xdr:row>182</xdr:row>
      <xdr:rowOff>171450</xdr:rowOff>
    </xdr:to>
    <xdr:pic>
      <xdr:nvPicPr>
        <xdr:cNvPr id="55" name="Picture 59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524000" y="35299650"/>
          <a:ext cx="942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183</xdr:row>
      <xdr:rowOff>28575</xdr:rowOff>
    </xdr:from>
    <xdr:to>
      <xdr:col>2</xdr:col>
      <xdr:colOff>1190625</xdr:colOff>
      <xdr:row>189</xdr:row>
      <xdr:rowOff>0</xdr:rowOff>
    </xdr:to>
    <xdr:pic>
      <xdr:nvPicPr>
        <xdr:cNvPr id="56" name="Picture 59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581150" y="3652837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189</xdr:row>
      <xdr:rowOff>28575</xdr:rowOff>
    </xdr:from>
    <xdr:to>
      <xdr:col>2</xdr:col>
      <xdr:colOff>1314450</xdr:colOff>
      <xdr:row>195</xdr:row>
      <xdr:rowOff>0</xdr:rowOff>
    </xdr:to>
    <xdr:pic>
      <xdr:nvPicPr>
        <xdr:cNvPr id="57" name="Picture 59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371600" y="377285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195</xdr:row>
      <xdr:rowOff>19050</xdr:rowOff>
    </xdr:from>
    <xdr:to>
      <xdr:col>2</xdr:col>
      <xdr:colOff>1304925</xdr:colOff>
      <xdr:row>200</xdr:row>
      <xdr:rowOff>190500</xdr:rowOff>
    </xdr:to>
    <xdr:pic>
      <xdr:nvPicPr>
        <xdr:cNvPr id="58" name="Picture 59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457325" y="389191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201</xdr:row>
      <xdr:rowOff>19050</xdr:rowOff>
    </xdr:from>
    <xdr:to>
      <xdr:col>2</xdr:col>
      <xdr:colOff>1123950</xdr:colOff>
      <xdr:row>206</xdr:row>
      <xdr:rowOff>180975</xdr:rowOff>
    </xdr:to>
    <xdr:pic>
      <xdr:nvPicPr>
        <xdr:cNvPr id="59" name="Picture 59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657350" y="40119300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207</xdr:row>
      <xdr:rowOff>19050</xdr:rowOff>
    </xdr:from>
    <xdr:to>
      <xdr:col>2</xdr:col>
      <xdr:colOff>1314450</xdr:colOff>
      <xdr:row>212</xdr:row>
      <xdr:rowOff>190500</xdr:rowOff>
    </xdr:to>
    <xdr:pic>
      <xdr:nvPicPr>
        <xdr:cNvPr id="60" name="Picture 59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485900" y="41167050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213</xdr:row>
      <xdr:rowOff>19050</xdr:rowOff>
    </xdr:from>
    <xdr:to>
      <xdr:col>2</xdr:col>
      <xdr:colOff>1333500</xdr:colOff>
      <xdr:row>218</xdr:row>
      <xdr:rowOff>190500</xdr:rowOff>
    </xdr:to>
    <xdr:pic>
      <xdr:nvPicPr>
        <xdr:cNvPr id="61" name="Picture 59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476375" y="4236720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219</xdr:row>
      <xdr:rowOff>171450</xdr:rowOff>
    </xdr:from>
    <xdr:to>
      <xdr:col>2</xdr:col>
      <xdr:colOff>1447800</xdr:colOff>
      <xdr:row>224</xdr:row>
      <xdr:rowOff>47625</xdr:rowOff>
    </xdr:to>
    <xdr:pic>
      <xdr:nvPicPr>
        <xdr:cNvPr id="62" name="Picture 59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38250" y="43719750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225</xdr:row>
      <xdr:rowOff>9525</xdr:rowOff>
    </xdr:from>
    <xdr:to>
      <xdr:col>2</xdr:col>
      <xdr:colOff>1314450</xdr:colOff>
      <xdr:row>230</xdr:row>
      <xdr:rowOff>180975</xdr:rowOff>
    </xdr:to>
    <xdr:pic>
      <xdr:nvPicPr>
        <xdr:cNvPr id="63" name="Picture 60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371600" y="447579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231</xdr:row>
      <xdr:rowOff>0</xdr:rowOff>
    </xdr:from>
    <xdr:to>
      <xdr:col>2</xdr:col>
      <xdr:colOff>1400175</xdr:colOff>
      <xdr:row>236</xdr:row>
      <xdr:rowOff>171450</xdr:rowOff>
    </xdr:to>
    <xdr:pic>
      <xdr:nvPicPr>
        <xdr:cNvPr id="64" name="Picture 60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371600" y="45948600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237</xdr:row>
      <xdr:rowOff>9525</xdr:rowOff>
    </xdr:from>
    <xdr:to>
      <xdr:col>2</xdr:col>
      <xdr:colOff>1285875</xdr:colOff>
      <xdr:row>243</xdr:row>
      <xdr:rowOff>0</xdr:rowOff>
    </xdr:to>
    <xdr:pic>
      <xdr:nvPicPr>
        <xdr:cNvPr id="65" name="Picture 60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514475" y="471582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249</xdr:row>
      <xdr:rowOff>28575</xdr:rowOff>
    </xdr:from>
    <xdr:to>
      <xdr:col>2</xdr:col>
      <xdr:colOff>1295400</xdr:colOff>
      <xdr:row>254</xdr:row>
      <xdr:rowOff>133350</xdr:rowOff>
    </xdr:to>
    <xdr:pic>
      <xdr:nvPicPr>
        <xdr:cNvPr id="66" name="Picture 60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371600" y="4919662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255</xdr:row>
      <xdr:rowOff>19050</xdr:rowOff>
    </xdr:from>
    <xdr:to>
      <xdr:col>2</xdr:col>
      <xdr:colOff>1219200</xdr:colOff>
      <xdr:row>260</xdr:row>
      <xdr:rowOff>171450</xdr:rowOff>
    </xdr:to>
    <xdr:pic>
      <xdr:nvPicPr>
        <xdr:cNvPr id="67" name="Picture 60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466850" y="5019675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261</xdr:row>
      <xdr:rowOff>57150</xdr:rowOff>
    </xdr:from>
    <xdr:to>
      <xdr:col>2</xdr:col>
      <xdr:colOff>1400175</xdr:colOff>
      <xdr:row>266</xdr:row>
      <xdr:rowOff>152400</xdr:rowOff>
    </xdr:to>
    <xdr:pic>
      <xdr:nvPicPr>
        <xdr:cNvPr id="68" name="Picture 60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371600" y="5128260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267</xdr:row>
      <xdr:rowOff>0</xdr:rowOff>
    </xdr:from>
    <xdr:to>
      <xdr:col>2</xdr:col>
      <xdr:colOff>1362075</xdr:colOff>
      <xdr:row>272</xdr:row>
      <xdr:rowOff>171450</xdr:rowOff>
    </xdr:to>
    <xdr:pic>
      <xdr:nvPicPr>
        <xdr:cNvPr id="69" name="Picture 60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390650" y="5223510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273</xdr:row>
      <xdr:rowOff>66675</xdr:rowOff>
    </xdr:from>
    <xdr:to>
      <xdr:col>2</xdr:col>
      <xdr:colOff>1381125</xdr:colOff>
      <xdr:row>278</xdr:row>
      <xdr:rowOff>76200</xdr:rowOff>
    </xdr:to>
    <xdr:pic>
      <xdr:nvPicPr>
        <xdr:cNvPr id="70" name="Picture 60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438275" y="535019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279</xdr:row>
      <xdr:rowOff>19050</xdr:rowOff>
    </xdr:from>
    <xdr:to>
      <xdr:col>2</xdr:col>
      <xdr:colOff>1343025</xdr:colOff>
      <xdr:row>284</xdr:row>
      <xdr:rowOff>180975</xdr:rowOff>
    </xdr:to>
    <xdr:pic>
      <xdr:nvPicPr>
        <xdr:cNvPr id="71" name="Picture 61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495425" y="54816375"/>
          <a:ext cx="1076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285</xdr:row>
      <xdr:rowOff>9525</xdr:rowOff>
    </xdr:from>
    <xdr:to>
      <xdr:col>2</xdr:col>
      <xdr:colOff>1304925</xdr:colOff>
      <xdr:row>290</xdr:row>
      <xdr:rowOff>180975</xdr:rowOff>
    </xdr:to>
    <xdr:pic>
      <xdr:nvPicPr>
        <xdr:cNvPr id="72" name="Picture 61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19225" y="56007000"/>
          <a:ext cx="1114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297</xdr:row>
      <xdr:rowOff>9525</xdr:rowOff>
    </xdr:from>
    <xdr:to>
      <xdr:col>2</xdr:col>
      <xdr:colOff>1371600</xdr:colOff>
      <xdr:row>302</xdr:row>
      <xdr:rowOff>180975</xdr:rowOff>
    </xdr:to>
    <xdr:pic>
      <xdr:nvPicPr>
        <xdr:cNvPr id="73" name="Picture 61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495425" y="58407300"/>
          <a:ext cx="1104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302</xdr:row>
      <xdr:rowOff>180975</xdr:rowOff>
    </xdr:from>
    <xdr:to>
      <xdr:col>2</xdr:col>
      <xdr:colOff>1285875</xdr:colOff>
      <xdr:row>309</xdr:row>
      <xdr:rowOff>114300</xdr:rowOff>
    </xdr:to>
    <xdr:pic>
      <xdr:nvPicPr>
        <xdr:cNvPr id="74" name="Picture 61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485900" y="59578875"/>
          <a:ext cx="1028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309</xdr:row>
      <xdr:rowOff>95250</xdr:rowOff>
    </xdr:from>
    <xdr:to>
      <xdr:col>2</xdr:col>
      <xdr:colOff>1295400</xdr:colOff>
      <xdr:row>314</xdr:row>
      <xdr:rowOff>180975</xdr:rowOff>
    </xdr:to>
    <xdr:pic>
      <xdr:nvPicPr>
        <xdr:cNvPr id="75" name="Picture 61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438275" y="608933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315</xdr:row>
      <xdr:rowOff>19050</xdr:rowOff>
    </xdr:from>
    <xdr:to>
      <xdr:col>2</xdr:col>
      <xdr:colOff>1343025</xdr:colOff>
      <xdr:row>320</xdr:row>
      <xdr:rowOff>190500</xdr:rowOff>
    </xdr:to>
    <xdr:pic>
      <xdr:nvPicPr>
        <xdr:cNvPr id="76" name="Picture 61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400175" y="620172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321</xdr:row>
      <xdr:rowOff>28575</xdr:rowOff>
    </xdr:from>
    <xdr:to>
      <xdr:col>2</xdr:col>
      <xdr:colOff>1333500</xdr:colOff>
      <xdr:row>327</xdr:row>
      <xdr:rowOff>0</xdr:rowOff>
    </xdr:to>
    <xdr:pic>
      <xdr:nvPicPr>
        <xdr:cNvPr id="77" name="Picture 61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390650" y="632269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327</xdr:row>
      <xdr:rowOff>28575</xdr:rowOff>
    </xdr:from>
    <xdr:to>
      <xdr:col>2</xdr:col>
      <xdr:colOff>1400175</xdr:colOff>
      <xdr:row>332</xdr:row>
      <xdr:rowOff>190500</xdr:rowOff>
    </xdr:to>
    <xdr:pic>
      <xdr:nvPicPr>
        <xdr:cNvPr id="78" name="Picture 62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495425" y="6442710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333</xdr:row>
      <xdr:rowOff>28575</xdr:rowOff>
    </xdr:from>
    <xdr:to>
      <xdr:col>2</xdr:col>
      <xdr:colOff>1304925</xdr:colOff>
      <xdr:row>339</xdr:row>
      <xdr:rowOff>0</xdr:rowOff>
    </xdr:to>
    <xdr:pic>
      <xdr:nvPicPr>
        <xdr:cNvPr id="79" name="Picture 62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552575" y="65627250"/>
          <a:ext cx="981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339</xdr:row>
      <xdr:rowOff>28575</xdr:rowOff>
    </xdr:from>
    <xdr:to>
      <xdr:col>2</xdr:col>
      <xdr:colOff>1333500</xdr:colOff>
      <xdr:row>345</xdr:row>
      <xdr:rowOff>0</xdr:rowOff>
    </xdr:to>
    <xdr:pic>
      <xdr:nvPicPr>
        <xdr:cNvPr id="80" name="Picture 62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390650" y="668274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345</xdr:row>
      <xdr:rowOff>0</xdr:rowOff>
    </xdr:from>
    <xdr:to>
      <xdr:col>2</xdr:col>
      <xdr:colOff>1238250</xdr:colOff>
      <xdr:row>351</xdr:row>
      <xdr:rowOff>19050</xdr:rowOff>
    </xdr:to>
    <xdr:pic>
      <xdr:nvPicPr>
        <xdr:cNvPr id="81" name="Picture 63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428750" y="679989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142875</xdr:rowOff>
    </xdr:from>
    <xdr:to>
      <xdr:col>2</xdr:col>
      <xdr:colOff>1438275</xdr:colOff>
      <xdr:row>356</xdr:row>
      <xdr:rowOff>152400</xdr:rowOff>
    </xdr:to>
    <xdr:pic>
      <xdr:nvPicPr>
        <xdr:cNvPr id="82" name="Picture 63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28725" y="69151500"/>
          <a:ext cx="143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357</xdr:row>
      <xdr:rowOff>9525</xdr:rowOff>
    </xdr:from>
    <xdr:to>
      <xdr:col>2</xdr:col>
      <xdr:colOff>1390650</xdr:colOff>
      <xdr:row>362</xdr:row>
      <xdr:rowOff>180975</xdr:rowOff>
    </xdr:to>
    <xdr:pic>
      <xdr:nvPicPr>
        <xdr:cNvPr id="83" name="Picture 63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447800" y="7021830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363</xdr:row>
      <xdr:rowOff>9525</xdr:rowOff>
    </xdr:from>
    <xdr:to>
      <xdr:col>2</xdr:col>
      <xdr:colOff>1371600</xdr:colOff>
      <xdr:row>368</xdr:row>
      <xdr:rowOff>180975</xdr:rowOff>
    </xdr:to>
    <xdr:pic>
      <xdr:nvPicPr>
        <xdr:cNvPr id="84" name="Picture 63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323975" y="7141845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369</xdr:row>
      <xdr:rowOff>9525</xdr:rowOff>
    </xdr:from>
    <xdr:to>
      <xdr:col>2</xdr:col>
      <xdr:colOff>1428750</xdr:colOff>
      <xdr:row>374</xdr:row>
      <xdr:rowOff>180975</xdr:rowOff>
    </xdr:to>
    <xdr:pic>
      <xdr:nvPicPr>
        <xdr:cNvPr id="85" name="Picture 63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266825" y="72618600"/>
          <a:ext cx="1390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375</xdr:row>
      <xdr:rowOff>28575</xdr:rowOff>
    </xdr:from>
    <xdr:to>
      <xdr:col>2</xdr:col>
      <xdr:colOff>1390650</xdr:colOff>
      <xdr:row>381</xdr:row>
      <xdr:rowOff>0</xdr:rowOff>
    </xdr:to>
    <xdr:pic>
      <xdr:nvPicPr>
        <xdr:cNvPr id="86" name="Picture 64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457325" y="7383780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381</xdr:row>
      <xdr:rowOff>28575</xdr:rowOff>
    </xdr:from>
    <xdr:to>
      <xdr:col>2</xdr:col>
      <xdr:colOff>1257300</xdr:colOff>
      <xdr:row>386</xdr:row>
      <xdr:rowOff>190500</xdr:rowOff>
    </xdr:to>
    <xdr:pic>
      <xdr:nvPicPr>
        <xdr:cNvPr id="87" name="Picture 64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543050" y="75037950"/>
          <a:ext cx="942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387</xdr:row>
      <xdr:rowOff>19050</xdr:rowOff>
    </xdr:from>
    <xdr:to>
      <xdr:col>2</xdr:col>
      <xdr:colOff>1228725</xdr:colOff>
      <xdr:row>392</xdr:row>
      <xdr:rowOff>190500</xdr:rowOff>
    </xdr:to>
    <xdr:pic>
      <xdr:nvPicPr>
        <xdr:cNvPr id="88" name="Picture 64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495425" y="76228575"/>
          <a:ext cx="962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393</xdr:row>
      <xdr:rowOff>28575</xdr:rowOff>
    </xdr:from>
    <xdr:to>
      <xdr:col>2</xdr:col>
      <xdr:colOff>1247775</xdr:colOff>
      <xdr:row>399</xdr:row>
      <xdr:rowOff>0</xdr:rowOff>
    </xdr:to>
    <xdr:pic>
      <xdr:nvPicPr>
        <xdr:cNvPr id="89" name="Picture 64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485900" y="774382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399</xdr:row>
      <xdr:rowOff>0</xdr:rowOff>
    </xdr:from>
    <xdr:to>
      <xdr:col>2</xdr:col>
      <xdr:colOff>1390650</xdr:colOff>
      <xdr:row>404</xdr:row>
      <xdr:rowOff>171450</xdr:rowOff>
    </xdr:to>
    <xdr:pic>
      <xdr:nvPicPr>
        <xdr:cNvPr id="90" name="Picture 64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276350" y="786098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411</xdr:row>
      <xdr:rowOff>0</xdr:rowOff>
    </xdr:from>
    <xdr:to>
      <xdr:col>2</xdr:col>
      <xdr:colOff>1323975</xdr:colOff>
      <xdr:row>416</xdr:row>
      <xdr:rowOff>171450</xdr:rowOff>
    </xdr:to>
    <xdr:pic>
      <xdr:nvPicPr>
        <xdr:cNvPr id="91" name="Picture 65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381125" y="810101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417</xdr:row>
      <xdr:rowOff>0</xdr:rowOff>
    </xdr:from>
    <xdr:to>
      <xdr:col>2</xdr:col>
      <xdr:colOff>1285875</xdr:colOff>
      <xdr:row>422</xdr:row>
      <xdr:rowOff>161925</xdr:rowOff>
    </xdr:to>
    <xdr:pic>
      <xdr:nvPicPr>
        <xdr:cNvPr id="92" name="Picture 65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362075" y="822102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435</xdr:row>
      <xdr:rowOff>9525</xdr:rowOff>
    </xdr:from>
    <xdr:to>
      <xdr:col>2</xdr:col>
      <xdr:colOff>1390650</xdr:colOff>
      <xdr:row>440</xdr:row>
      <xdr:rowOff>180975</xdr:rowOff>
    </xdr:to>
    <xdr:pic>
      <xdr:nvPicPr>
        <xdr:cNvPr id="93" name="Picture 654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285875" y="85820250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441</xdr:row>
      <xdr:rowOff>95250</xdr:rowOff>
    </xdr:from>
    <xdr:to>
      <xdr:col>2</xdr:col>
      <xdr:colOff>1457325</xdr:colOff>
      <xdr:row>446</xdr:row>
      <xdr:rowOff>85725</xdr:rowOff>
    </xdr:to>
    <xdr:pic>
      <xdr:nvPicPr>
        <xdr:cNvPr id="94" name="Picture 65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257300" y="87106125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447</xdr:row>
      <xdr:rowOff>114300</xdr:rowOff>
    </xdr:from>
    <xdr:to>
      <xdr:col>2</xdr:col>
      <xdr:colOff>1476375</xdr:colOff>
      <xdr:row>452</xdr:row>
      <xdr:rowOff>180975</xdr:rowOff>
    </xdr:to>
    <xdr:pic>
      <xdr:nvPicPr>
        <xdr:cNvPr id="95" name="Picture 65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228725" y="88325325"/>
          <a:ext cx="147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453</xdr:row>
      <xdr:rowOff>28575</xdr:rowOff>
    </xdr:from>
    <xdr:to>
      <xdr:col>2</xdr:col>
      <xdr:colOff>1314450</xdr:colOff>
      <xdr:row>459</xdr:row>
      <xdr:rowOff>0</xdr:rowOff>
    </xdr:to>
    <xdr:pic>
      <xdr:nvPicPr>
        <xdr:cNvPr id="96" name="Picture 66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371600" y="894397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38100</xdr:rowOff>
    </xdr:from>
    <xdr:to>
      <xdr:col>2</xdr:col>
      <xdr:colOff>1485900</xdr:colOff>
      <xdr:row>464</xdr:row>
      <xdr:rowOff>161925</xdr:rowOff>
    </xdr:to>
    <xdr:pic>
      <xdr:nvPicPr>
        <xdr:cNvPr id="97" name="Picture 66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28725" y="90649425"/>
          <a:ext cx="148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465</xdr:row>
      <xdr:rowOff>0</xdr:rowOff>
    </xdr:from>
    <xdr:to>
      <xdr:col>2</xdr:col>
      <xdr:colOff>1371600</xdr:colOff>
      <xdr:row>470</xdr:row>
      <xdr:rowOff>171450</xdr:rowOff>
    </xdr:to>
    <xdr:pic>
      <xdr:nvPicPr>
        <xdr:cNvPr id="98" name="Picture 66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400175" y="91811475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471</xdr:row>
      <xdr:rowOff>19050</xdr:rowOff>
    </xdr:from>
    <xdr:to>
      <xdr:col>2</xdr:col>
      <xdr:colOff>1257300</xdr:colOff>
      <xdr:row>476</xdr:row>
      <xdr:rowOff>190500</xdr:rowOff>
    </xdr:to>
    <xdr:pic>
      <xdr:nvPicPr>
        <xdr:cNvPr id="99" name="Picture 66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524000" y="93030675"/>
          <a:ext cx="962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477</xdr:row>
      <xdr:rowOff>0</xdr:rowOff>
    </xdr:from>
    <xdr:to>
      <xdr:col>2</xdr:col>
      <xdr:colOff>1323975</xdr:colOff>
      <xdr:row>482</xdr:row>
      <xdr:rowOff>171450</xdr:rowOff>
    </xdr:to>
    <xdr:pic>
      <xdr:nvPicPr>
        <xdr:cNvPr id="100" name="Picture 66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466850" y="94211775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483</xdr:row>
      <xdr:rowOff>9525</xdr:rowOff>
    </xdr:from>
    <xdr:to>
      <xdr:col>2</xdr:col>
      <xdr:colOff>1409700</xdr:colOff>
      <xdr:row>488</xdr:row>
      <xdr:rowOff>180975</xdr:rowOff>
    </xdr:to>
    <xdr:pic>
      <xdr:nvPicPr>
        <xdr:cNvPr id="101" name="Picture 66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390650" y="95421450"/>
          <a:ext cx="1247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489</xdr:row>
      <xdr:rowOff>38100</xdr:rowOff>
    </xdr:from>
    <xdr:to>
      <xdr:col>2</xdr:col>
      <xdr:colOff>1390650</xdr:colOff>
      <xdr:row>495</xdr:row>
      <xdr:rowOff>0</xdr:rowOff>
    </xdr:to>
    <xdr:pic>
      <xdr:nvPicPr>
        <xdr:cNvPr id="102" name="Picture 66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352550" y="96650175"/>
          <a:ext cx="1266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507</xdr:row>
      <xdr:rowOff>9525</xdr:rowOff>
    </xdr:from>
    <xdr:to>
      <xdr:col>2</xdr:col>
      <xdr:colOff>1266825</xdr:colOff>
      <xdr:row>512</xdr:row>
      <xdr:rowOff>180975</xdr:rowOff>
    </xdr:to>
    <xdr:pic>
      <xdr:nvPicPr>
        <xdr:cNvPr id="103" name="Picture 674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581150" y="1002220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513</xdr:row>
      <xdr:rowOff>9525</xdr:rowOff>
    </xdr:from>
    <xdr:to>
      <xdr:col>2</xdr:col>
      <xdr:colOff>1323975</xdr:colOff>
      <xdr:row>518</xdr:row>
      <xdr:rowOff>180975</xdr:rowOff>
    </xdr:to>
    <xdr:pic>
      <xdr:nvPicPr>
        <xdr:cNvPr id="104" name="Picture 675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428750" y="101422200"/>
          <a:ext cx="1123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519</xdr:row>
      <xdr:rowOff>0</xdr:rowOff>
    </xdr:from>
    <xdr:to>
      <xdr:col>2</xdr:col>
      <xdr:colOff>1371600</xdr:colOff>
      <xdr:row>524</xdr:row>
      <xdr:rowOff>171450</xdr:rowOff>
    </xdr:to>
    <xdr:pic>
      <xdr:nvPicPr>
        <xdr:cNvPr id="105" name="Picture 677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66825" y="102612825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525</xdr:row>
      <xdr:rowOff>47625</xdr:rowOff>
    </xdr:from>
    <xdr:to>
      <xdr:col>2</xdr:col>
      <xdr:colOff>1247775</xdr:colOff>
      <xdr:row>530</xdr:row>
      <xdr:rowOff>28575</xdr:rowOff>
    </xdr:to>
    <xdr:pic>
      <xdr:nvPicPr>
        <xdr:cNvPr id="106" name="Picture 67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85875" y="10386060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141</xdr:row>
      <xdr:rowOff>19050</xdr:rowOff>
    </xdr:from>
    <xdr:to>
      <xdr:col>2</xdr:col>
      <xdr:colOff>1343025</xdr:colOff>
      <xdr:row>146</xdr:row>
      <xdr:rowOff>190500</xdr:rowOff>
    </xdr:to>
    <xdr:pic>
      <xdr:nvPicPr>
        <xdr:cNvPr id="107" name="Picture 67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333500" y="28460700"/>
          <a:ext cx="1238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242</xdr:row>
      <xdr:rowOff>152400</xdr:rowOff>
    </xdr:from>
    <xdr:to>
      <xdr:col>2</xdr:col>
      <xdr:colOff>1238250</xdr:colOff>
      <xdr:row>248</xdr:row>
      <xdr:rowOff>152400</xdr:rowOff>
    </xdr:to>
    <xdr:pic>
      <xdr:nvPicPr>
        <xdr:cNvPr id="108" name="Picture 680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457325" y="481488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405</xdr:row>
      <xdr:rowOff>9525</xdr:rowOff>
    </xdr:from>
    <xdr:to>
      <xdr:col>2</xdr:col>
      <xdr:colOff>1285875</xdr:colOff>
      <xdr:row>410</xdr:row>
      <xdr:rowOff>180975</xdr:rowOff>
    </xdr:to>
    <xdr:pic>
      <xdr:nvPicPr>
        <xdr:cNvPr id="109" name="Picture 68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390650" y="79819500"/>
          <a:ext cx="1123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423</xdr:row>
      <xdr:rowOff>9525</xdr:rowOff>
    </xdr:from>
    <xdr:to>
      <xdr:col>2</xdr:col>
      <xdr:colOff>1209675</xdr:colOff>
      <xdr:row>428</xdr:row>
      <xdr:rowOff>180975</xdr:rowOff>
    </xdr:to>
    <xdr:pic>
      <xdr:nvPicPr>
        <xdr:cNvPr id="110" name="Picture 682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409700" y="834199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429</xdr:row>
      <xdr:rowOff>19050</xdr:rowOff>
    </xdr:from>
    <xdr:to>
      <xdr:col>2</xdr:col>
      <xdr:colOff>1314450</xdr:colOff>
      <xdr:row>434</xdr:row>
      <xdr:rowOff>190500</xdr:rowOff>
    </xdr:to>
    <xdr:pic>
      <xdr:nvPicPr>
        <xdr:cNvPr id="111" name="Picture 683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352550" y="84629625"/>
          <a:ext cx="1190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495</xdr:row>
      <xdr:rowOff>0</xdr:rowOff>
    </xdr:from>
    <xdr:to>
      <xdr:col>2</xdr:col>
      <xdr:colOff>1333500</xdr:colOff>
      <xdr:row>500</xdr:row>
      <xdr:rowOff>171450</xdr:rowOff>
    </xdr:to>
    <xdr:pic>
      <xdr:nvPicPr>
        <xdr:cNvPr id="112" name="Picture 68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390650" y="978122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501</xdr:row>
      <xdr:rowOff>9525</xdr:rowOff>
    </xdr:from>
    <xdr:to>
      <xdr:col>2</xdr:col>
      <xdr:colOff>1371600</xdr:colOff>
      <xdr:row>506</xdr:row>
      <xdr:rowOff>180975</xdr:rowOff>
    </xdr:to>
    <xdr:pic>
      <xdr:nvPicPr>
        <xdr:cNvPr id="113" name="Picture 68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400175" y="9902190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129</xdr:row>
      <xdr:rowOff>76200</xdr:rowOff>
    </xdr:from>
    <xdr:to>
      <xdr:col>2</xdr:col>
      <xdr:colOff>1343025</xdr:colOff>
      <xdr:row>134</xdr:row>
      <xdr:rowOff>76200</xdr:rowOff>
    </xdr:to>
    <xdr:pic>
      <xdr:nvPicPr>
        <xdr:cNvPr id="114" name="Picture 688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266825" y="26117550"/>
          <a:ext cx="13049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531</xdr:row>
      <xdr:rowOff>57150</xdr:rowOff>
    </xdr:from>
    <xdr:to>
      <xdr:col>2</xdr:col>
      <xdr:colOff>1209675</xdr:colOff>
      <xdr:row>536</xdr:row>
      <xdr:rowOff>133350</xdr:rowOff>
    </xdr:to>
    <xdr:pic>
      <xdr:nvPicPr>
        <xdr:cNvPr id="115" name="Picture 690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276350" y="1050702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291</xdr:row>
      <xdr:rowOff>76200</xdr:rowOff>
    </xdr:from>
    <xdr:to>
      <xdr:col>2</xdr:col>
      <xdr:colOff>1266825</xdr:colOff>
      <xdr:row>296</xdr:row>
      <xdr:rowOff>190500</xdr:rowOff>
    </xdr:to>
    <xdr:pic>
      <xdr:nvPicPr>
        <xdr:cNvPr id="116" name="Picture 692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390650" y="572738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3"/>
  <sheetViews>
    <sheetView showGridLines="0" tabSelected="1" zoomScaleSheetLayoutView="100" workbookViewId="0" topLeftCell="A1">
      <pane xSplit="3" ySplit="3" topLeftCell="D3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67" sqref="O367"/>
    </sheetView>
  </sheetViews>
  <sheetFormatPr defaultColWidth="9.00390625" defaultRowHeight="14.25"/>
  <cols>
    <col min="1" max="1" width="5.00390625" style="0" customWidth="1"/>
    <col min="2" max="2" width="11.125" style="5" customWidth="1"/>
    <col min="3" max="3" width="19.75390625" style="0" customWidth="1"/>
    <col min="4" max="4" width="34.625" style="6" customWidth="1"/>
    <col min="5" max="5" width="10.375" style="6" customWidth="1"/>
    <col min="6" max="6" width="7.125" style="7" customWidth="1"/>
    <col min="7" max="7" width="9.00390625" style="8" customWidth="1"/>
    <col min="8" max="8" width="14.625" style="9" customWidth="1"/>
    <col min="9" max="9" width="12.25390625" style="9" customWidth="1"/>
    <col min="10" max="10" width="11.00390625" style="6" customWidth="1"/>
    <col min="11" max="11" width="8.625" style="0" customWidth="1"/>
    <col min="12" max="12" width="11.25390625" style="0" customWidth="1"/>
    <col min="13" max="13" width="5.75390625" style="0" customWidth="1"/>
    <col min="14" max="14" width="7.00390625" style="10" customWidth="1"/>
  </cols>
  <sheetData>
    <row r="1" spans="1:14" s="1" customFormat="1" ht="15.75">
      <c r="A1" s="142" t="s">
        <v>417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N1" s="48"/>
    </row>
    <row r="2" spans="1:14" s="1" customFormat="1" ht="18.75" customHeight="1">
      <c r="A2" s="4"/>
      <c r="B2" s="11" t="s">
        <v>418</v>
      </c>
      <c r="C2" s="12">
        <f ca="1">TODAY()</f>
        <v>42429</v>
      </c>
      <c r="D2" s="102"/>
      <c r="E2" s="98"/>
      <c r="F2" s="13"/>
      <c r="G2" s="30"/>
      <c r="H2" s="31"/>
      <c r="I2" s="32"/>
      <c r="J2"/>
      <c r="K2" s="33"/>
      <c r="N2" s="48"/>
    </row>
    <row r="3" spans="1:14" s="2" customFormat="1" ht="31.5">
      <c r="A3" s="14" t="s">
        <v>419</v>
      </c>
      <c r="B3" s="15" t="s">
        <v>420</v>
      </c>
      <c r="C3" s="14" t="s">
        <v>421</v>
      </c>
      <c r="D3" s="16" t="s">
        <v>422</v>
      </c>
      <c r="E3" s="143" t="s">
        <v>423</v>
      </c>
      <c r="F3" s="144"/>
      <c r="G3" s="34" t="s">
        <v>424</v>
      </c>
      <c r="H3" s="35" t="s">
        <v>425</v>
      </c>
      <c r="I3" s="34" t="s">
        <v>426</v>
      </c>
      <c r="J3" s="36" t="s">
        <v>427</v>
      </c>
      <c r="K3" s="36" t="s">
        <v>428</v>
      </c>
      <c r="N3" s="49"/>
    </row>
    <row r="4" spans="1:11" ht="15.75">
      <c r="A4" s="115">
        <v>1</v>
      </c>
      <c r="B4" s="157" t="s">
        <v>453</v>
      </c>
      <c r="C4" s="174"/>
      <c r="D4" s="25" t="s">
        <v>454</v>
      </c>
      <c r="E4" s="24" t="s">
        <v>429</v>
      </c>
      <c r="F4" s="19" t="s">
        <v>430</v>
      </c>
      <c r="G4" s="126" t="s">
        <v>450</v>
      </c>
      <c r="H4" s="37" t="s">
        <v>455</v>
      </c>
      <c r="I4" s="38" t="s">
        <v>431</v>
      </c>
      <c r="J4" s="130"/>
      <c r="K4" s="39" t="s">
        <v>456</v>
      </c>
    </row>
    <row r="5" spans="1:11" ht="15.75">
      <c r="A5" s="116"/>
      <c r="B5" s="158"/>
      <c r="C5" s="175"/>
      <c r="D5" s="26" t="s">
        <v>457</v>
      </c>
      <c r="E5" s="20" t="s">
        <v>432</v>
      </c>
      <c r="F5" s="21" t="s">
        <v>458</v>
      </c>
      <c r="G5" s="127"/>
      <c r="H5" s="40" t="s">
        <v>434</v>
      </c>
      <c r="I5" s="41">
        <f>+INT(24/H6)*H7</f>
        <v>4540</v>
      </c>
      <c r="J5" s="131"/>
      <c r="K5" s="42" t="s">
        <v>459</v>
      </c>
    </row>
    <row r="6" spans="1:11" ht="15.75">
      <c r="A6" s="116"/>
      <c r="B6" s="158"/>
      <c r="C6" s="175"/>
      <c r="D6" s="27" t="s">
        <v>460</v>
      </c>
      <c r="E6" s="20" t="s">
        <v>436</v>
      </c>
      <c r="F6" s="21" t="s">
        <v>461</v>
      </c>
      <c r="G6" s="127"/>
      <c r="H6" s="40">
        <f>56*54.5*34.5/1000000</f>
        <v>0.105294</v>
      </c>
      <c r="I6" s="38" t="s">
        <v>438</v>
      </c>
      <c r="J6" s="131"/>
      <c r="K6" s="42"/>
    </row>
    <row r="7" spans="1:11" ht="15.75">
      <c r="A7" s="116"/>
      <c r="B7" s="158"/>
      <c r="C7" s="175"/>
      <c r="D7" s="28" t="s">
        <v>462</v>
      </c>
      <c r="E7" s="20" t="s">
        <v>443</v>
      </c>
      <c r="F7" s="21" t="s">
        <v>229</v>
      </c>
      <c r="G7" s="127"/>
      <c r="H7" s="43">
        <v>20</v>
      </c>
      <c r="I7" s="41">
        <f>+INT(54/H6)*H7</f>
        <v>10240</v>
      </c>
      <c r="J7" s="131"/>
      <c r="K7" s="42"/>
    </row>
    <row r="8" spans="1:11" ht="15.75">
      <c r="A8" s="116"/>
      <c r="B8" s="158"/>
      <c r="C8" s="175"/>
      <c r="D8" s="27" t="s">
        <v>463</v>
      </c>
      <c r="E8" s="20" t="s">
        <v>444</v>
      </c>
      <c r="F8" s="21" t="s">
        <v>230</v>
      </c>
      <c r="G8" s="127"/>
      <c r="H8" s="40" t="s">
        <v>464</v>
      </c>
      <c r="I8" s="38" t="s">
        <v>445</v>
      </c>
      <c r="J8" s="131"/>
      <c r="K8" s="42"/>
    </row>
    <row r="9" spans="1:11" ht="15.75">
      <c r="A9" s="116"/>
      <c r="B9" s="159"/>
      <c r="C9" s="176"/>
      <c r="D9" s="29" t="s">
        <v>446</v>
      </c>
      <c r="E9" s="22" t="s">
        <v>447</v>
      </c>
      <c r="F9" s="23" t="s">
        <v>448</v>
      </c>
      <c r="G9" s="129"/>
      <c r="H9" s="45" t="s">
        <v>465</v>
      </c>
      <c r="I9" s="46">
        <f>+INT(68/H6)*H7</f>
        <v>12900</v>
      </c>
      <c r="J9" s="132"/>
      <c r="K9" s="44"/>
    </row>
    <row r="10" spans="1:11" ht="15.75">
      <c r="A10" s="115">
        <v>2</v>
      </c>
      <c r="B10" s="160" t="s">
        <v>468</v>
      </c>
      <c r="C10" s="174"/>
      <c r="D10" s="25" t="s">
        <v>231</v>
      </c>
      <c r="E10" s="24" t="s">
        <v>429</v>
      </c>
      <c r="F10" s="19" t="s">
        <v>430</v>
      </c>
      <c r="G10" s="126" t="s">
        <v>469</v>
      </c>
      <c r="H10" s="37" t="s">
        <v>470</v>
      </c>
      <c r="I10" s="38" t="s">
        <v>431</v>
      </c>
      <c r="J10" s="130" t="s">
        <v>471</v>
      </c>
      <c r="K10" s="39"/>
    </row>
    <row r="11" spans="1:11" ht="15.75">
      <c r="A11" s="116"/>
      <c r="B11" s="161"/>
      <c r="C11" s="175"/>
      <c r="D11" s="26" t="s">
        <v>472</v>
      </c>
      <c r="E11" s="20" t="s">
        <v>432</v>
      </c>
      <c r="F11" s="21" t="s">
        <v>473</v>
      </c>
      <c r="G11" s="127"/>
      <c r="H11" s="40" t="s">
        <v>434</v>
      </c>
      <c r="I11" s="41">
        <f>+INT(24/H12)*H13</f>
        <v>51240</v>
      </c>
      <c r="J11" s="131"/>
      <c r="K11" s="42"/>
    </row>
    <row r="12" spans="1:11" ht="15.75">
      <c r="A12" s="116"/>
      <c r="B12" s="161"/>
      <c r="C12" s="175"/>
      <c r="D12" s="27" t="s">
        <v>474</v>
      </c>
      <c r="E12" s="20" t="s">
        <v>436</v>
      </c>
      <c r="F12" s="21" t="s">
        <v>475</v>
      </c>
      <c r="G12" s="127"/>
      <c r="H12" s="40">
        <f>40*27*26/1000000</f>
        <v>0.02808</v>
      </c>
      <c r="I12" s="38" t="s">
        <v>438</v>
      </c>
      <c r="J12" s="131"/>
      <c r="K12" s="42"/>
    </row>
    <row r="13" spans="1:11" ht="15.75">
      <c r="A13" s="116"/>
      <c r="B13" s="161"/>
      <c r="C13" s="175"/>
      <c r="D13" s="28" t="s">
        <v>476</v>
      </c>
      <c r="E13" s="20" t="s">
        <v>443</v>
      </c>
      <c r="F13" s="21" t="s">
        <v>229</v>
      </c>
      <c r="G13" s="127"/>
      <c r="H13" s="43">
        <v>60</v>
      </c>
      <c r="I13" s="41">
        <f>+INT(54/H12)*H13</f>
        <v>115380</v>
      </c>
      <c r="J13" s="131"/>
      <c r="K13" s="42"/>
    </row>
    <row r="14" spans="1:11" ht="15.75">
      <c r="A14" s="116"/>
      <c r="B14" s="161"/>
      <c r="C14" s="175"/>
      <c r="D14" s="27" t="s">
        <v>477</v>
      </c>
      <c r="E14" s="20" t="s">
        <v>444</v>
      </c>
      <c r="F14" s="21" t="s">
        <v>230</v>
      </c>
      <c r="G14" s="127"/>
      <c r="H14" s="40" t="s">
        <v>478</v>
      </c>
      <c r="I14" s="38" t="s">
        <v>445</v>
      </c>
      <c r="J14" s="131"/>
      <c r="K14" s="42"/>
    </row>
    <row r="15" spans="1:11" ht="15.75">
      <c r="A15" s="116"/>
      <c r="B15" s="162"/>
      <c r="C15" s="176"/>
      <c r="D15" s="29" t="s">
        <v>446</v>
      </c>
      <c r="E15" s="22" t="s">
        <v>447</v>
      </c>
      <c r="F15" s="23" t="s">
        <v>448</v>
      </c>
      <c r="G15" s="129"/>
      <c r="H15" s="45" t="s">
        <v>479</v>
      </c>
      <c r="I15" s="46">
        <f>+INT(68/H12)*H13</f>
        <v>145260</v>
      </c>
      <c r="J15" s="132"/>
      <c r="K15" s="44"/>
    </row>
    <row r="16" spans="1:11" ht="15.75">
      <c r="A16" s="115">
        <v>3</v>
      </c>
      <c r="B16" s="163" t="s">
        <v>481</v>
      </c>
      <c r="C16" s="174"/>
      <c r="D16" s="25" t="s">
        <v>482</v>
      </c>
      <c r="E16" s="24" t="s">
        <v>429</v>
      </c>
      <c r="F16" s="19" t="s">
        <v>430</v>
      </c>
      <c r="G16" s="126" t="s">
        <v>483</v>
      </c>
      <c r="H16" s="37" t="s">
        <v>484</v>
      </c>
      <c r="I16" s="38" t="s">
        <v>431</v>
      </c>
      <c r="J16" s="130"/>
      <c r="K16" s="39"/>
    </row>
    <row r="17" spans="1:11" ht="15.75">
      <c r="A17" s="116"/>
      <c r="B17" s="110"/>
      <c r="C17" s="175"/>
      <c r="D17" s="26" t="s">
        <v>457</v>
      </c>
      <c r="E17" s="20" t="s">
        <v>432</v>
      </c>
      <c r="F17" s="21" t="s">
        <v>458</v>
      </c>
      <c r="G17" s="127"/>
      <c r="H17" s="40" t="s">
        <v>434</v>
      </c>
      <c r="I17" s="41">
        <f>+INT(24/H18)*H19</f>
        <v>3336</v>
      </c>
      <c r="J17" s="131"/>
      <c r="K17" s="42"/>
    </row>
    <row r="18" spans="1:11" ht="15.75">
      <c r="A18" s="116"/>
      <c r="B18" s="110"/>
      <c r="C18" s="175"/>
      <c r="D18" s="27" t="s">
        <v>460</v>
      </c>
      <c r="E18" s="20" t="s">
        <v>436</v>
      </c>
      <c r="F18" s="21" t="s">
        <v>461</v>
      </c>
      <c r="G18" s="127"/>
      <c r="H18" s="40">
        <f>50*52*66/1000000</f>
        <v>0.1716</v>
      </c>
      <c r="I18" s="38" t="s">
        <v>438</v>
      </c>
      <c r="J18" s="131"/>
      <c r="K18" s="42"/>
    </row>
    <row r="19" spans="1:11" ht="15.75">
      <c r="A19" s="116"/>
      <c r="B19" s="110"/>
      <c r="C19" s="175"/>
      <c r="D19" s="28" t="s">
        <v>485</v>
      </c>
      <c r="E19" s="20" t="s">
        <v>443</v>
      </c>
      <c r="F19" s="21" t="s">
        <v>229</v>
      </c>
      <c r="G19" s="127"/>
      <c r="H19" s="43">
        <v>24</v>
      </c>
      <c r="I19" s="41">
        <f>+INT(54/H18)*H19</f>
        <v>7536</v>
      </c>
      <c r="J19" s="131"/>
      <c r="K19" s="42"/>
    </row>
    <row r="20" spans="1:11" ht="15.75">
      <c r="A20" s="116"/>
      <c r="B20" s="110"/>
      <c r="C20" s="175"/>
      <c r="D20" s="27" t="s">
        <v>480</v>
      </c>
      <c r="E20" s="20" t="s">
        <v>444</v>
      </c>
      <c r="F20" s="21" t="s">
        <v>230</v>
      </c>
      <c r="G20" s="127"/>
      <c r="H20" s="40" t="s">
        <v>486</v>
      </c>
      <c r="I20" s="38" t="s">
        <v>445</v>
      </c>
      <c r="J20" s="131"/>
      <c r="K20" s="42"/>
    </row>
    <row r="21" spans="1:11" ht="15.75">
      <c r="A21" s="116"/>
      <c r="B21" s="111"/>
      <c r="C21" s="176"/>
      <c r="D21" s="29" t="s">
        <v>446</v>
      </c>
      <c r="E21" s="22" t="s">
        <v>447</v>
      </c>
      <c r="F21" s="23" t="s">
        <v>448</v>
      </c>
      <c r="G21" s="129"/>
      <c r="H21" s="45" t="s">
        <v>487</v>
      </c>
      <c r="I21" s="46">
        <f>+INT(68/H18)*H19</f>
        <v>9504</v>
      </c>
      <c r="J21" s="132"/>
      <c r="K21" s="44"/>
    </row>
    <row r="22" spans="1:11" ht="15.75">
      <c r="A22" s="115">
        <v>4</v>
      </c>
      <c r="B22" s="148" t="s">
        <v>502</v>
      </c>
      <c r="C22" s="177"/>
      <c r="D22" s="52" t="s">
        <v>500</v>
      </c>
      <c r="E22" s="18" t="s">
        <v>429</v>
      </c>
      <c r="F22" s="19" t="s">
        <v>449</v>
      </c>
      <c r="G22" s="126" t="s">
        <v>503</v>
      </c>
      <c r="H22" s="37" t="s">
        <v>504</v>
      </c>
      <c r="I22" s="38" t="s">
        <v>431</v>
      </c>
      <c r="J22" s="189" t="s">
        <v>490</v>
      </c>
      <c r="K22" s="39" t="s">
        <v>456</v>
      </c>
    </row>
    <row r="23" spans="1:11" ht="15.75">
      <c r="A23" s="116"/>
      <c r="B23" s="149"/>
      <c r="C23" s="178"/>
      <c r="D23" s="50" t="s">
        <v>497</v>
      </c>
      <c r="E23" s="20" t="s">
        <v>432</v>
      </c>
      <c r="F23" s="21" t="s">
        <v>451</v>
      </c>
      <c r="G23" s="127"/>
      <c r="H23" s="40" t="s">
        <v>434</v>
      </c>
      <c r="I23" s="41">
        <f>+INT(24/H24)*H25</f>
        <v>14800</v>
      </c>
      <c r="J23" s="190"/>
      <c r="K23" s="42"/>
    </row>
    <row r="24" spans="1:11" ht="15.75">
      <c r="A24" s="116"/>
      <c r="B24" s="149"/>
      <c r="C24" s="178"/>
      <c r="D24" s="50" t="s">
        <v>492</v>
      </c>
      <c r="E24" s="20" t="s">
        <v>436</v>
      </c>
      <c r="F24" s="21" t="s">
        <v>452</v>
      </c>
      <c r="G24" s="127"/>
      <c r="H24" s="40">
        <f>41.5*41.5*47/1000000</f>
        <v>0.08094575</v>
      </c>
      <c r="I24" s="38" t="s">
        <v>438</v>
      </c>
      <c r="J24" s="190"/>
      <c r="K24" s="42"/>
    </row>
    <row r="25" spans="1:11" ht="15.75">
      <c r="A25" s="116"/>
      <c r="B25" s="149"/>
      <c r="C25" s="178"/>
      <c r="D25" s="50" t="s">
        <v>505</v>
      </c>
      <c r="E25" s="20" t="s">
        <v>443</v>
      </c>
      <c r="F25" s="21" t="s">
        <v>229</v>
      </c>
      <c r="G25" s="127"/>
      <c r="H25" s="43">
        <v>50</v>
      </c>
      <c r="I25" s="41">
        <f>+INT(54/H24)*H25</f>
        <v>33350</v>
      </c>
      <c r="J25" s="190"/>
      <c r="K25" s="42"/>
    </row>
    <row r="26" spans="1:11" ht="15.75">
      <c r="A26" s="116"/>
      <c r="B26" s="149"/>
      <c r="C26" s="178"/>
      <c r="D26" s="50" t="s">
        <v>494</v>
      </c>
      <c r="E26" s="20" t="s">
        <v>444</v>
      </c>
      <c r="F26" s="21" t="s">
        <v>230</v>
      </c>
      <c r="G26" s="127"/>
      <c r="H26" s="40" t="s">
        <v>506</v>
      </c>
      <c r="I26" s="38" t="s">
        <v>445</v>
      </c>
      <c r="J26" s="190"/>
      <c r="K26" s="42"/>
    </row>
    <row r="27" spans="1:11" ht="15.75">
      <c r="A27" s="116"/>
      <c r="B27" s="150"/>
      <c r="C27" s="179"/>
      <c r="D27" s="61" t="s">
        <v>154</v>
      </c>
      <c r="E27" s="22" t="s">
        <v>447</v>
      </c>
      <c r="F27" s="23" t="s">
        <v>448</v>
      </c>
      <c r="G27" s="129"/>
      <c r="H27" s="47" t="s">
        <v>507</v>
      </c>
      <c r="I27" s="59">
        <f>+INT(68/H24)*H25</f>
        <v>42000</v>
      </c>
      <c r="J27" s="191"/>
      <c r="K27" s="44"/>
    </row>
    <row r="28" spans="1:11" ht="15.75">
      <c r="A28" s="115">
        <v>5</v>
      </c>
      <c r="B28" s="148" t="s">
        <v>522</v>
      </c>
      <c r="C28" s="177"/>
      <c r="D28" s="54" t="s">
        <v>523</v>
      </c>
      <c r="E28" s="18" t="s">
        <v>429</v>
      </c>
      <c r="F28" s="19" t="s">
        <v>449</v>
      </c>
      <c r="G28" s="126" t="s">
        <v>524</v>
      </c>
      <c r="H28" s="60" t="s">
        <v>525</v>
      </c>
      <c r="I28" s="38" t="s">
        <v>431</v>
      </c>
      <c r="J28" s="189" t="s">
        <v>490</v>
      </c>
      <c r="K28" s="39" t="s">
        <v>456</v>
      </c>
    </row>
    <row r="29" spans="1:11" ht="15.75">
      <c r="A29" s="116"/>
      <c r="B29" s="149"/>
      <c r="C29" s="178"/>
      <c r="D29" s="55" t="s">
        <v>491</v>
      </c>
      <c r="E29" s="20" t="s">
        <v>432</v>
      </c>
      <c r="F29" s="21" t="s">
        <v>451</v>
      </c>
      <c r="G29" s="127"/>
      <c r="H29" s="40" t="s">
        <v>434</v>
      </c>
      <c r="I29" s="41">
        <f>+INT(24/H30)*H31</f>
        <v>6336</v>
      </c>
      <c r="J29" s="190"/>
      <c r="K29" s="42"/>
    </row>
    <row r="30" spans="1:11" ht="15.75">
      <c r="A30" s="116"/>
      <c r="B30" s="149"/>
      <c r="C30" s="178"/>
      <c r="D30" s="55" t="s">
        <v>492</v>
      </c>
      <c r="E30" s="20" t="s">
        <v>436</v>
      </c>
      <c r="F30" s="21" t="s">
        <v>452</v>
      </c>
      <c r="G30" s="127"/>
      <c r="H30" s="40">
        <f>64*43*33/1000000</f>
        <v>0.090816</v>
      </c>
      <c r="I30" s="38" t="s">
        <v>438</v>
      </c>
      <c r="J30" s="190"/>
      <c r="K30" s="42"/>
    </row>
    <row r="31" spans="1:11" ht="15.75">
      <c r="A31" s="116"/>
      <c r="B31" s="149"/>
      <c r="C31" s="178"/>
      <c r="D31" s="55" t="s">
        <v>526</v>
      </c>
      <c r="E31" s="20" t="s">
        <v>443</v>
      </c>
      <c r="F31" s="21" t="s">
        <v>229</v>
      </c>
      <c r="G31" s="127"/>
      <c r="H31" s="43">
        <v>24</v>
      </c>
      <c r="I31" s="41">
        <f>+INT(54/H30)*H31</f>
        <v>14256</v>
      </c>
      <c r="J31" s="190"/>
      <c r="K31" s="42"/>
    </row>
    <row r="32" spans="1:11" ht="15.75">
      <c r="A32" s="116"/>
      <c r="B32" s="149"/>
      <c r="C32" s="178"/>
      <c r="D32" s="55" t="s">
        <v>521</v>
      </c>
      <c r="E32" s="20" t="s">
        <v>444</v>
      </c>
      <c r="F32" s="21" t="s">
        <v>232</v>
      </c>
      <c r="G32" s="127"/>
      <c r="H32" s="57" t="s">
        <v>527</v>
      </c>
      <c r="I32" s="38" t="s">
        <v>445</v>
      </c>
      <c r="J32" s="190"/>
      <c r="K32" s="42"/>
    </row>
    <row r="33" spans="1:11" ht="15.75">
      <c r="A33" s="116"/>
      <c r="B33" s="150"/>
      <c r="C33" s="179"/>
      <c r="D33" s="61" t="s">
        <v>153</v>
      </c>
      <c r="E33" s="22" t="s">
        <v>447</v>
      </c>
      <c r="F33" s="23" t="s">
        <v>528</v>
      </c>
      <c r="G33" s="129"/>
      <c r="H33" s="58" t="s">
        <v>496</v>
      </c>
      <c r="I33" s="59">
        <f>+INT(68/H30)*H31</f>
        <v>17952</v>
      </c>
      <c r="J33" s="191"/>
      <c r="K33" s="44"/>
    </row>
    <row r="34" spans="1:11" ht="15.75">
      <c r="A34" s="115">
        <v>6</v>
      </c>
      <c r="B34" s="123" t="s">
        <v>529</v>
      </c>
      <c r="C34" s="177"/>
      <c r="D34" s="52" t="s">
        <v>500</v>
      </c>
      <c r="E34" s="18" t="s">
        <v>429</v>
      </c>
      <c r="F34" s="19" t="s">
        <v>449</v>
      </c>
      <c r="G34" s="126" t="s">
        <v>156</v>
      </c>
      <c r="H34" s="37" t="s">
        <v>530</v>
      </c>
      <c r="I34" s="38" t="s">
        <v>431</v>
      </c>
      <c r="J34" s="128"/>
      <c r="K34" s="39"/>
    </row>
    <row r="35" spans="1:11" ht="15.75">
      <c r="A35" s="116"/>
      <c r="B35" s="124"/>
      <c r="C35" s="178"/>
      <c r="D35" s="53" t="s">
        <v>531</v>
      </c>
      <c r="E35" s="20" t="s">
        <v>432</v>
      </c>
      <c r="F35" s="21" t="s">
        <v>451</v>
      </c>
      <c r="G35" s="127"/>
      <c r="H35" s="40" t="s">
        <v>434</v>
      </c>
      <c r="I35" s="41">
        <f>+INT(24/H36)*H37</f>
        <v>36825</v>
      </c>
      <c r="J35" s="128"/>
      <c r="K35" s="42"/>
    </row>
    <row r="36" spans="1:11" ht="15.75">
      <c r="A36" s="116"/>
      <c r="B36" s="124"/>
      <c r="C36" s="178"/>
      <c r="D36" s="50" t="s">
        <v>532</v>
      </c>
      <c r="E36" s="20" t="s">
        <v>436</v>
      </c>
      <c r="F36" s="21" t="s">
        <v>452</v>
      </c>
      <c r="G36" s="127"/>
      <c r="H36" s="40">
        <v>0.04880025</v>
      </c>
      <c r="I36" s="38" t="s">
        <v>438</v>
      </c>
      <c r="J36" s="128"/>
      <c r="K36" s="42"/>
    </row>
    <row r="37" spans="1:11" ht="15.75">
      <c r="A37" s="116"/>
      <c r="B37" s="124"/>
      <c r="C37" s="178"/>
      <c r="D37" s="50" t="s">
        <v>533</v>
      </c>
      <c r="E37" s="20" t="s">
        <v>443</v>
      </c>
      <c r="F37" s="21" t="s">
        <v>229</v>
      </c>
      <c r="G37" s="127"/>
      <c r="H37" s="43">
        <v>75</v>
      </c>
      <c r="I37" s="41">
        <f>+INT(54/H36)*H37</f>
        <v>82950</v>
      </c>
      <c r="J37" s="128"/>
      <c r="K37" s="42"/>
    </row>
    <row r="38" spans="1:11" ht="15.75">
      <c r="A38" s="116"/>
      <c r="B38" s="124"/>
      <c r="C38" s="178"/>
      <c r="D38" s="50" t="s">
        <v>534</v>
      </c>
      <c r="E38" s="20" t="s">
        <v>444</v>
      </c>
      <c r="F38" s="21" t="s">
        <v>230</v>
      </c>
      <c r="G38" s="127"/>
      <c r="H38" s="40" t="s">
        <v>535</v>
      </c>
      <c r="I38" s="38" t="s">
        <v>445</v>
      </c>
      <c r="J38" s="128"/>
      <c r="K38" s="42"/>
    </row>
    <row r="39" spans="1:11" ht="15.75">
      <c r="A39" s="116"/>
      <c r="B39" s="125"/>
      <c r="C39" s="179"/>
      <c r="D39" s="51" t="s">
        <v>536</v>
      </c>
      <c r="E39" s="22" t="s">
        <v>447</v>
      </c>
      <c r="F39" s="23" t="s">
        <v>448</v>
      </c>
      <c r="G39" s="129"/>
      <c r="H39" s="47" t="s">
        <v>537</v>
      </c>
      <c r="I39" s="59">
        <f>+INT(68/H36)*H37</f>
        <v>104475</v>
      </c>
      <c r="J39" s="128"/>
      <c r="K39" s="44"/>
    </row>
    <row r="40" spans="1:11" ht="15.75">
      <c r="A40" s="115">
        <v>7</v>
      </c>
      <c r="B40" s="148" t="s">
        <v>539</v>
      </c>
      <c r="C40" s="177"/>
      <c r="D40" s="52" t="s">
        <v>500</v>
      </c>
      <c r="E40" s="18" t="s">
        <v>429</v>
      </c>
      <c r="F40" s="19" t="s">
        <v>449</v>
      </c>
      <c r="G40" s="126" t="s">
        <v>540</v>
      </c>
      <c r="H40" s="37" t="s">
        <v>541</v>
      </c>
      <c r="I40" s="38" t="s">
        <v>431</v>
      </c>
      <c r="J40" s="128"/>
      <c r="K40" s="39" t="s">
        <v>456</v>
      </c>
    </row>
    <row r="41" spans="1:11" ht="15.75">
      <c r="A41" s="116"/>
      <c r="B41" s="149"/>
      <c r="C41" s="178"/>
      <c r="D41" s="53" t="s">
        <v>542</v>
      </c>
      <c r="E41" s="20" t="s">
        <v>432</v>
      </c>
      <c r="F41" s="21" t="s">
        <v>451</v>
      </c>
      <c r="G41" s="127"/>
      <c r="H41" s="40" t="s">
        <v>543</v>
      </c>
      <c r="I41" s="41">
        <f>+INT(24/H42)*H43</f>
        <v>10032</v>
      </c>
      <c r="J41" s="128"/>
      <c r="K41" s="42"/>
    </row>
    <row r="42" spans="1:11" ht="15.75">
      <c r="A42" s="116"/>
      <c r="B42" s="149"/>
      <c r="C42" s="178"/>
      <c r="D42" s="50" t="s">
        <v>492</v>
      </c>
      <c r="E42" s="20" t="s">
        <v>436</v>
      </c>
      <c r="F42" s="21" t="s">
        <v>452</v>
      </c>
      <c r="G42" s="127"/>
      <c r="H42" s="40">
        <f>45*45*56.5/1000000</f>
        <v>0.1144125</v>
      </c>
      <c r="I42" s="38" t="s">
        <v>438</v>
      </c>
      <c r="J42" s="128"/>
      <c r="K42" s="42"/>
    </row>
    <row r="43" spans="1:11" ht="15.75">
      <c r="A43" s="116"/>
      <c r="B43" s="149"/>
      <c r="C43" s="178"/>
      <c r="D43" s="50" t="s">
        <v>544</v>
      </c>
      <c r="E43" s="20" t="s">
        <v>443</v>
      </c>
      <c r="F43" s="21" t="s">
        <v>229</v>
      </c>
      <c r="G43" s="127"/>
      <c r="H43" s="43">
        <v>48</v>
      </c>
      <c r="I43" s="41">
        <f>+INT(54/H42)*H43</f>
        <v>22608</v>
      </c>
      <c r="J43" s="128"/>
      <c r="K43" s="42"/>
    </row>
    <row r="44" spans="1:11" ht="15.75">
      <c r="A44" s="116"/>
      <c r="B44" s="149"/>
      <c r="C44" s="178"/>
      <c r="D44" s="50" t="s">
        <v>534</v>
      </c>
      <c r="E44" s="20" t="s">
        <v>444</v>
      </c>
      <c r="F44" s="21" t="s">
        <v>230</v>
      </c>
      <c r="G44" s="127"/>
      <c r="H44" s="40" t="s">
        <v>547</v>
      </c>
      <c r="I44" s="38" t="s">
        <v>445</v>
      </c>
      <c r="J44" s="128"/>
      <c r="K44" s="42"/>
    </row>
    <row r="45" spans="1:11" ht="15.75">
      <c r="A45" s="116"/>
      <c r="B45" s="150"/>
      <c r="C45" s="179"/>
      <c r="D45" s="99" t="s">
        <v>152</v>
      </c>
      <c r="E45" s="22" t="s">
        <v>447</v>
      </c>
      <c r="F45" s="23" t="s">
        <v>448</v>
      </c>
      <c r="G45" s="129"/>
      <c r="H45" s="47" t="s">
        <v>548</v>
      </c>
      <c r="I45" s="59">
        <f>+INT(68/H42)*H43</f>
        <v>28512</v>
      </c>
      <c r="J45" s="128"/>
      <c r="K45" s="44"/>
    </row>
    <row r="46" spans="1:11" ht="15.75">
      <c r="A46" s="115">
        <v>8</v>
      </c>
      <c r="B46" s="148" t="s">
        <v>556</v>
      </c>
      <c r="C46" s="177"/>
      <c r="D46" s="52" t="s">
        <v>500</v>
      </c>
      <c r="E46" s="18" t="s">
        <v>429</v>
      </c>
      <c r="F46" s="19" t="s">
        <v>430</v>
      </c>
      <c r="G46" s="126" t="s">
        <v>550</v>
      </c>
      <c r="H46" s="37" t="s">
        <v>493</v>
      </c>
      <c r="I46" s="38" t="s">
        <v>431</v>
      </c>
      <c r="J46" s="128"/>
      <c r="K46" s="39" t="s">
        <v>456</v>
      </c>
    </row>
    <row r="47" spans="1:11" ht="15.75">
      <c r="A47" s="116"/>
      <c r="B47" s="149"/>
      <c r="C47" s="178"/>
      <c r="D47" s="53" t="s">
        <v>552</v>
      </c>
      <c r="E47" s="20" t="s">
        <v>432</v>
      </c>
      <c r="F47" s="21" t="s">
        <v>553</v>
      </c>
      <c r="G47" s="127"/>
      <c r="H47" s="40" t="s">
        <v>434</v>
      </c>
      <c r="I47" s="41">
        <f>+INT(24/H48)*H49</f>
        <v>21072</v>
      </c>
      <c r="J47" s="128"/>
      <c r="K47" s="42"/>
    </row>
    <row r="48" spans="1:11" ht="15.75">
      <c r="A48" s="116"/>
      <c r="B48" s="149"/>
      <c r="C48" s="178"/>
      <c r="D48" s="50" t="s">
        <v>492</v>
      </c>
      <c r="E48" s="20" t="s">
        <v>436</v>
      </c>
      <c r="F48" s="21" t="s">
        <v>554</v>
      </c>
      <c r="G48" s="127"/>
      <c r="H48" s="40">
        <f>53*35.5*29/1000000</f>
        <v>0.0545635</v>
      </c>
      <c r="I48" s="38" t="s">
        <v>438</v>
      </c>
      <c r="J48" s="128"/>
      <c r="K48" s="42"/>
    </row>
    <row r="49" spans="1:11" ht="15.75">
      <c r="A49" s="116"/>
      <c r="B49" s="149"/>
      <c r="C49" s="178"/>
      <c r="D49" s="50" t="s">
        <v>557</v>
      </c>
      <c r="E49" s="20" t="s">
        <v>443</v>
      </c>
      <c r="F49" s="21" t="s">
        <v>229</v>
      </c>
      <c r="G49" s="127"/>
      <c r="H49" s="43">
        <v>48</v>
      </c>
      <c r="I49" s="41">
        <f>+INT(54/H48)*H49</f>
        <v>47472</v>
      </c>
      <c r="J49" s="128"/>
      <c r="K49" s="42"/>
    </row>
    <row r="50" spans="1:11" ht="15.75">
      <c r="A50" s="116"/>
      <c r="B50" s="149"/>
      <c r="C50" s="178"/>
      <c r="D50" s="50" t="s">
        <v>534</v>
      </c>
      <c r="E50" s="20" t="s">
        <v>444</v>
      </c>
      <c r="F50" s="21" t="s">
        <v>230</v>
      </c>
      <c r="G50" s="127"/>
      <c r="H50" s="40" t="s">
        <v>558</v>
      </c>
      <c r="I50" s="38" t="s">
        <v>445</v>
      </c>
      <c r="J50" s="128"/>
      <c r="K50" s="42"/>
    </row>
    <row r="51" spans="1:11" ht="15.75">
      <c r="A51" s="116"/>
      <c r="B51" s="150"/>
      <c r="C51" s="179"/>
      <c r="D51" s="51" t="s">
        <v>559</v>
      </c>
      <c r="E51" s="22" t="s">
        <v>447</v>
      </c>
      <c r="F51" s="23" t="s">
        <v>448</v>
      </c>
      <c r="G51" s="129"/>
      <c r="H51" s="47" t="s">
        <v>560</v>
      </c>
      <c r="I51" s="59">
        <f>+INT(68/H48)*H49</f>
        <v>59808</v>
      </c>
      <c r="J51" s="128"/>
      <c r="K51" s="44"/>
    </row>
    <row r="52" spans="1:11" ht="15.75">
      <c r="A52" s="115">
        <v>9</v>
      </c>
      <c r="B52" s="123" t="s">
        <v>561</v>
      </c>
      <c r="C52" s="177"/>
      <c r="D52" s="52" t="s">
        <v>500</v>
      </c>
      <c r="E52" s="18" t="s">
        <v>429</v>
      </c>
      <c r="F52" s="19" t="s">
        <v>430</v>
      </c>
      <c r="G52" s="126" t="s">
        <v>550</v>
      </c>
      <c r="H52" s="37" t="s">
        <v>551</v>
      </c>
      <c r="I52" s="38" t="s">
        <v>431</v>
      </c>
      <c r="J52" s="128"/>
      <c r="K52" s="39" t="s">
        <v>456</v>
      </c>
    </row>
    <row r="53" spans="1:11" ht="15.75">
      <c r="A53" s="116"/>
      <c r="B53" s="124"/>
      <c r="C53" s="178"/>
      <c r="D53" s="53" t="s">
        <v>542</v>
      </c>
      <c r="E53" s="20" t="s">
        <v>432</v>
      </c>
      <c r="F53" s="21" t="s">
        <v>553</v>
      </c>
      <c r="G53" s="127"/>
      <c r="H53" s="40" t="s">
        <v>434</v>
      </c>
      <c r="I53" s="41">
        <f>+INT(24/H54)*H55</f>
        <v>21072</v>
      </c>
      <c r="J53" s="128"/>
      <c r="K53" s="42"/>
    </row>
    <row r="54" spans="1:11" ht="15.75">
      <c r="A54" s="116"/>
      <c r="B54" s="124"/>
      <c r="C54" s="178"/>
      <c r="D54" s="50" t="s">
        <v>492</v>
      </c>
      <c r="E54" s="20" t="s">
        <v>436</v>
      </c>
      <c r="F54" s="21" t="s">
        <v>554</v>
      </c>
      <c r="G54" s="127"/>
      <c r="H54" s="40">
        <f>53*35.5*29/1000000</f>
        <v>0.0545635</v>
      </c>
      <c r="I54" s="38" t="s">
        <v>438</v>
      </c>
      <c r="J54" s="128"/>
      <c r="K54" s="42"/>
    </row>
    <row r="55" spans="1:11" ht="15.75">
      <c r="A55" s="116"/>
      <c r="B55" s="124"/>
      <c r="C55" s="178"/>
      <c r="D55" s="50" t="s">
        <v>562</v>
      </c>
      <c r="E55" s="20" t="s">
        <v>443</v>
      </c>
      <c r="F55" s="21" t="s">
        <v>229</v>
      </c>
      <c r="G55" s="127"/>
      <c r="H55" s="43">
        <v>48</v>
      </c>
      <c r="I55" s="41">
        <f>+INT(54/H54)*H55</f>
        <v>47472</v>
      </c>
      <c r="J55" s="128"/>
      <c r="K55" s="42"/>
    </row>
    <row r="56" spans="1:11" ht="15.75">
      <c r="A56" s="116"/>
      <c r="B56" s="124"/>
      <c r="C56" s="178"/>
      <c r="D56" s="50" t="s">
        <v>534</v>
      </c>
      <c r="E56" s="20" t="s">
        <v>444</v>
      </c>
      <c r="F56" s="21" t="s">
        <v>233</v>
      </c>
      <c r="G56" s="127"/>
      <c r="H56" s="40" t="s">
        <v>563</v>
      </c>
      <c r="I56" s="38" t="s">
        <v>445</v>
      </c>
      <c r="J56" s="128"/>
      <c r="K56" s="42"/>
    </row>
    <row r="57" spans="1:11" ht="15.75">
      <c r="A57" s="116"/>
      <c r="B57" s="125"/>
      <c r="C57" s="179"/>
      <c r="D57" s="51" t="s">
        <v>559</v>
      </c>
      <c r="E57" s="22" t="s">
        <v>447</v>
      </c>
      <c r="F57" s="23" t="s">
        <v>448</v>
      </c>
      <c r="G57" s="129"/>
      <c r="H57" s="47" t="s">
        <v>560</v>
      </c>
      <c r="I57" s="59">
        <f>+INT(68/H54)*H55</f>
        <v>59808</v>
      </c>
      <c r="J57" s="128"/>
      <c r="K57" s="44"/>
    </row>
    <row r="58" spans="1:11" ht="15.75" customHeight="1">
      <c r="A58" s="115">
        <v>10</v>
      </c>
      <c r="B58" s="151" t="s">
        <v>564</v>
      </c>
      <c r="C58" s="177"/>
      <c r="D58" s="52" t="s">
        <v>500</v>
      </c>
      <c r="E58" s="18" t="s">
        <v>429</v>
      </c>
      <c r="F58" s="19" t="s">
        <v>430</v>
      </c>
      <c r="G58" s="126" t="s">
        <v>565</v>
      </c>
      <c r="H58" s="37" t="s">
        <v>566</v>
      </c>
      <c r="I58" s="38" t="s">
        <v>431</v>
      </c>
      <c r="J58" s="130"/>
      <c r="K58" s="39" t="s">
        <v>456</v>
      </c>
    </row>
    <row r="59" spans="1:11" ht="15.75">
      <c r="A59" s="116"/>
      <c r="B59" s="152"/>
      <c r="C59" s="178"/>
      <c r="D59" s="53" t="s">
        <v>567</v>
      </c>
      <c r="E59" s="20" t="s">
        <v>432</v>
      </c>
      <c r="F59" s="21" t="s">
        <v>553</v>
      </c>
      <c r="G59" s="127"/>
      <c r="H59" s="40" t="s">
        <v>434</v>
      </c>
      <c r="I59" s="41">
        <f>+INT(24/H60)*H61</f>
        <v>24000</v>
      </c>
      <c r="J59" s="131"/>
      <c r="K59" s="42"/>
    </row>
    <row r="60" spans="1:11" ht="15.75">
      <c r="A60" s="116"/>
      <c r="B60" s="152"/>
      <c r="C60" s="178"/>
      <c r="D60" s="50" t="s">
        <v>492</v>
      </c>
      <c r="E60" s="20" t="s">
        <v>436</v>
      </c>
      <c r="F60" s="21" t="s">
        <v>554</v>
      </c>
      <c r="G60" s="127"/>
      <c r="H60" s="40">
        <f>34*34*41.5/1000000</f>
        <v>0.047974</v>
      </c>
      <c r="I60" s="38" t="s">
        <v>438</v>
      </c>
      <c r="J60" s="131"/>
      <c r="K60" s="42"/>
    </row>
    <row r="61" spans="1:11" ht="15.75">
      <c r="A61" s="116"/>
      <c r="B61" s="152"/>
      <c r="C61" s="178"/>
      <c r="D61" s="50" t="s">
        <v>568</v>
      </c>
      <c r="E61" s="20" t="s">
        <v>443</v>
      </c>
      <c r="F61" s="21" t="s">
        <v>229</v>
      </c>
      <c r="G61" s="127"/>
      <c r="H61" s="43">
        <v>48</v>
      </c>
      <c r="I61" s="41">
        <f>+INT(54/H60)*H61</f>
        <v>54000</v>
      </c>
      <c r="J61" s="131"/>
      <c r="K61" s="42"/>
    </row>
    <row r="62" spans="1:11" ht="15.75">
      <c r="A62" s="116"/>
      <c r="B62" s="152"/>
      <c r="C62" s="178"/>
      <c r="D62" s="50" t="s">
        <v>534</v>
      </c>
      <c r="E62" s="20" t="s">
        <v>444</v>
      </c>
      <c r="F62" s="21" t="s">
        <v>233</v>
      </c>
      <c r="G62" s="127"/>
      <c r="H62" s="40" t="s">
        <v>569</v>
      </c>
      <c r="I62" s="38" t="s">
        <v>445</v>
      </c>
      <c r="J62" s="131"/>
      <c r="K62" s="42"/>
    </row>
    <row r="63" spans="1:11" ht="15.75">
      <c r="A63" s="116"/>
      <c r="B63" s="153"/>
      <c r="C63" s="179"/>
      <c r="D63" s="51" t="s">
        <v>559</v>
      </c>
      <c r="E63" s="22" t="s">
        <v>447</v>
      </c>
      <c r="F63" s="23" t="s">
        <v>448</v>
      </c>
      <c r="G63" s="129"/>
      <c r="H63" s="47" t="s">
        <v>467</v>
      </c>
      <c r="I63" s="59">
        <f>+INT(68/H60)*H61</f>
        <v>68016</v>
      </c>
      <c r="J63" s="132"/>
      <c r="K63" s="44"/>
    </row>
    <row r="64" spans="1:11" ht="15.75">
      <c r="A64" s="115">
        <v>11</v>
      </c>
      <c r="B64" s="148" t="s">
        <v>577</v>
      </c>
      <c r="C64" s="177"/>
      <c r="D64" s="52" t="s">
        <v>578</v>
      </c>
      <c r="E64" s="18" t="s">
        <v>429</v>
      </c>
      <c r="F64" s="19" t="s">
        <v>430</v>
      </c>
      <c r="G64" s="126" t="s">
        <v>579</v>
      </c>
      <c r="H64" s="37" t="s">
        <v>580</v>
      </c>
      <c r="I64" s="38" t="s">
        <v>431</v>
      </c>
      <c r="J64" s="128"/>
      <c r="K64" s="39" t="s">
        <v>456</v>
      </c>
    </row>
    <row r="65" spans="1:11" ht="15.75">
      <c r="A65" s="116"/>
      <c r="B65" s="149"/>
      <c r="C65" s="178"/>
      <c r="D65" s="53" t="s">
        <v>581</v>
      </c>
      <c r="E65" s="20" t="s">
        <v>432</v>
      </c>
      <c r="F65" s="21" t="s">
        <v>433</v>
      </c>
      <c r="G65" s="127"/>
      <c r="H65" s="40" t="s">
        <v>582</v>
      </c>
      <c r="I65" s="41">
        <f>+INT(24/H66)*H67</f>
        <v>86528</v>
      </c>
      <c r="J65" s="128"/>
      <c r="K65" s="42" t="s">
        <v>583</v>
      </c>
    </row>
    <row r="66" spans="1:11" ht="15.75">
      <c r="A66" s="116"/>
      <c r="B66" s="149"/>
      <c r="C66" s="178"/>
      <c r="D66" s="50" t="s">
        <v>492</v>
      </c>
      <c r="E66" s="20" t="s">
        <v>436</v>
      </c>
      <c r="F66" s="21" t="s">
        <v>437</v>
      </c>
      <c r="G66" s="127"/>
      <c r="H66" s="40">
        <f>21*31*54.5/1000000</f>
        <v>0.0354795</v>
      </c>
      <c r="I66" s="38" t="s">
        <v>438</v>
      </c>
      <c r="J66" s="128"/>
      <c r="K66" s="42" t="s">
        <v>574</v>
      </c>
    </row>
    <row r="67" spans="1:11" ht="15.75">
      <c r="A67" s="116"/>
      <c r="B67" s="149"/>
      <c r="C67" s="178"/>
      <c r="D67" s="50" t="s">
        <v>584</v>
      </c>
      <c r="E67" s="20" t="s">
        <v>443</v>
      </c>
      <c r="F67" s="21" t="s">
        <v>229</v>
      </c>
      <c r="G67" s="127"/>
      <c r="H67" s="43">
        <v>128</v>
      </c>
      <c r="I67" s="41">
        <f>+INT(54/H66)*H67</f>
        <v>194816</v>
      </c>
      <c r="J67" s="128"/>
      <c r="K67" s="42" t="s">
        <v>573</v>
      </c>
    </row>
    <row r="68" spans="1:11" ht="15.75">
      <c r="A68" s="116"/>
      <c r="B68" s="149"/>
      <c r="C68" s="178"/>
      <c r="D68" s="50" t="s">
        <v>570</v>
      </c>
      <c r="E68" s="20" t="s">
        <v>444</v>
      </c>
      <c r="F68" s="21" t="s">
        <v>230</v>
      </c>
      <c r="G68" s="127"/>
      <c r="H68" s="40" t="s">
        <v>585</v>
      </c>
      <c r="I68" s="38" t="s">
        <v>445</v>
      </c>
      <c r="J68" s="128"/>
      <c r="K68" s="42"/>
    </row>
    <row r="69" spans="1:11" ht="15.75">
      <c r="A69" s="116"/>
      <c r="B69" s="150"/>
      <c r="C69" s="179"/>
      <c r="D69" s="29" t="s">
        <v>155</v>
      </c>
      <c r="E69" s="22" t="s">
        <v>447</v>
      </c>
      <c r="F69" s="23" t="s">
        <v>448</v>
      </c>
      <c r="G69" s="129"/>
      <c r="H69" s="47" t="s">
        <v>595</v>
      </c>
      <c r="I69" s="59">
        <f>+INT(68/H66)*H67</f>
        <v>245248</v>
      </c>
      <c r="J69" s="128"/>
      <c r="K69" s="44"/>
    </row>
    <row r="70" spans="1:11" ht="15.75">
      <c r="A70" s="115">
        <v>12</v>
      </c>
      <c r="B70" s="164" t="s">
        <v>600</v>
      </c>
      <c r="C70" s="177"/>
      <c r="D70" s="52" t="s">
        <v>596</v>
      </c>
      <c r="E70" s="18" t="s">
        <v>429</v>
      </c>
      <c r="F70" s="19" t="s">
        <v>430</v>
      </c>
      <c r="G70" s="126" t="s">
        <v>597</v>
      </c>
      <c r="H70" s="37" t="s">
        <v>598</v>
      </c>
      <c r="I70" s="38" t="s">
        <v>431</v>
      </c>
      <c r="J70" s="128"/>
      <c r="K70" s="39" t="s">
        <v>456</v>
      </c>
    </row>
    <row r="71" spans="1:11" ht="15.75">
      <c r="A71" s="116"/>
      <c r="B71" s="165"/>
      <c r="C71" s="178"/>
      <c r="D71" s="53" t="s">
        <v>581</v>
      </c>
      <c r="E71" s="20" t="s">
        <v>432</v>
      </c>
      <c r="F71" s="21" t="s">
        <v>433</v>
      </c>
      <c r="G71" s="127"/>
      <c r="H71" s="40" t="s">
        <v>434</v>
      </c>
      <c r="I71" s="41">
        <f>+INT(24/H72)*H73</f>
        <v>20340</v>
      </c>
      <c r="J71" s="128"/>
      <c r="K71" s="42" t="s">
        <v>573</v>
      </c>
    </row>
    <row r="72" spans="1:11" ht="15.75">
      <c r="A72" s="116"/>
      <c r="B72" s="165"/>
      <c r="C72" s="178"/>
      <c r="D72" s="50" t="s">
        <v>492</v>
      </c>
      <c r="E72" s="20" t="s">
        <v>436</v>
      </c>
      <c r="F72" s="21" t="s">
        <v>437</v>
      </c>
      <c r="G72" s="127"/>
      <c r="H72" s="40">
        <f>52.5*42.5*47.5/1000000</f>
        <v>0.105984375</v>
      </c>
      <c r="I72" s="38" t="s">
        <v>438</v>
      </c>
      <c r="J72" s="128"/>
      <c r="K72" s="42"/>
    </row>
    <row r="73" spans="1:11" ht="15.75">
      <c r="A73" s="116"/>
      <c r="B73" s="165"/>
      <c r="C73" s="178"/>
      <c r="D73" s="50" t="s">
        <v>601</v>
      </c>
      <c r="E73" s="20" t="s">
        <v>443</v>
      </c>
      <c r="F73" s="21" t="s">
        <v>229</v>
      </c>
      <c r="G73" s="127"/>
      <c r="H73" s="43">
        <v>90</v>
      </c>
      <c r="I73" s="41">
        <f>+INT(54/H72)*H73</f>
        <v>45810</v>
      </c>
      <c r="J73" s="128"/>
      <c r="K73" s="42"/>
    </row>
    <row r="74" spans="1:11" ht="15.75">
      <c r="A74" s="116"/>
      <c r="B74" s="165"/>
      <c r="C74" s="178"/>
      <c r="D74" s="50" t="s">
        <v>570</v>
      </c>
      <c r="E74" s="20" t="s">
        <v>444</v>
      </c>
      <c r="F74" s="21" t="s">
        <v>230</v>
      </c>
      <c r="G74" s="127"/>
      <c r="H74" s="40" t="s">
        <v>602</v>
      </c>
      <c r="I74" s="38" t="s">
        <v>445</v>
      </c>
      <c r="J74" s="128"/>
      <c r="K74" s="42"/>
    </row>
    <row r="75" spans="1:11" ht="15.75">
      <c r="A75" s="116"/>
      <c r="B75" s="166"/>
      <c r="C75" s="179"/>
      <c r="D75" s="29" t="s">
        <v>155</v>
      </c>
      <c r="E75" s="22" t="s">
        <v>447</v>
      </c>
      <c r="F75" s="23" t="s">
        <v>448</v>
      </c>
      <c r="G75" s="129"/>
      <c r="H75" s="47" t="s">
        <v>599</v>
      </c>
      <c r="I75" s="59">
        <f>+INT(68/H72)*H73</f>
        <v>57690</v>
      </c>
      <c r="J75" s="128"/>
      <c r="K75" s="44"/>
    </row>
    <row r="76" spans="1:11" ht="15.75" customHeight="1">
      <c r="A76" s="115">
        <v>13</v>
      </c>
      <c r="B76" s="164" t="s">
        <v>633</v>
      </c>
      <c r="C76" s="69"/>
      <c r="D76" s="65" t="s">
        <v>624</v>
      </c>
      <c r="E76" s="18" t="s">
        <v>429</v>
      </c>
      <c r="F76" s="19" t="s">
        <v>430</v>
      </c>
      <c r="G76" s="126" t="s">
        <v>634</v>
      </c>
      <c r="H76" s="37" t="s">
        <v>635</v>
      </c>
      <c r="I76" s="38" t="s">
        <v>431</v>
      </c>
      <c r="J76" s="128"/>
      <c r="K76" s="39"/>
    </row>
    <row r="77" spans="1:11" ht="15.75" customHeight="1">
      <c r="A77" s="116"/>
      <c r="B77" s="165"/>
      <c r="C77" s="70"/>
      <c r="D77" s="66" t="s">
        <v>636</v>
      </c>
      <c r="E77" s="20" t="s">
        <v>432</v>
      </c>
      <c r="F77" s="21" t="s">
        <v>637</v>
      </c>
      <c r="G77" s="127"/>
      <c r="H77" s="40" t="s">
        <v>434</v>
      </c>
      <c r="I77" s="41">
        <f>+INT(24/H78)*H79</f>
        <v>5940</v>
      </c>
      <c r="J77" s="128"/>
      <c r="K77" s="42"/>
    </row>
    <row r="78" spans="1:11" ht="15.75">
      <c r="A78" s="116"/>
      <c r="B78" s="165"/>
      <c r="C78" s="70"/>
      <c r="D78" s="66" t="s">
        <v>492</v>
      </c>
      <c r="E78" s="20" t="s">
        <v>436</v>
      </c>
      <c r="F78" s="21" t="s">
        <v>638</v>
      </c>
      <c r="G78" s="127"/>
      <c r="H78" s="40">
        <f>38*50*42.5/1000000</f>
        <v>0.08075</v>
      </c>
      <c r="I78" s="38" t="s">
        <v>438</v>
      </c>
      <c r="J78" s="128"/>
      <c r="K78" s="42"/>
    </row>
    <row r="79" spans="1:11" ht="15.75">
      <c r="A79" s="116"/>
      <c r="B79" s="165"/>
      <c r="C79" s="70"/>
      <c r="D79" s="50" t="s">
        <v>639</v>
      </c>
      <c r="E79" s="20" t="s">
        <v>443</v>
      </c>
      <c r="F79" s="21" t="s">
        <v>229</v>
      </c>
      <c r="G79" s="127"/>
      <c r="H79" s="43">
        <v>20</v>
      </c>
      <c r="I79" s="41">
        <f>+INT(54/H78)*H79</f>
        <v>13360</v>
      </c>
      <c r="J79" s="128"/>
      <c r="K79" s="42"/>
    </row>
    <row r="80" spans="1:11" ht="15.75">
      <c r="A80" s="116"/>
      <c r="B80" s="165"/>
      <c r="C80" s="70"/>
      <c r="D80" s="66" t="s">
        <v>640</v>
      </c>
      <c r="E80" s="20" t="s">
        <v>444</v>
      </c>
      <c r="F80" s="21" t="s">
        <v>230</v>
      </c>
      <c r="G80" s="127"/>
      <c r="H80" s="40" t="s">
        <v>641</v>
      </c>
      <c r="I80" s="38" t="s">
        <v>445</v>
      </c>
      <c r="J80" s="128"/>
      <c r="K80" s="42"/>
    </row>
    <row r="81" spans="1:11" ht="15.75">
      <c r="A81" s="116"/>
      <c r="B81" s="166"/>
      <c r="C81" s="71"/>
      <c r="D81" s="29" t="s">
        <v>155</v>
      </c>
      <c r="E81" s="22" t="s">
        <v>447</v>
      </c>
      <c r="F81" s="23" t="s">
        <v>448</v>
      </c>
      <c r="G81" s="129"/>
      <c r="H81" s="47" t="s">
        <v>642</v>
      </c>
      <c r="I81" s="59">
        <f>+INT(68/H78)*H79</f>
        <v>16840</v>
      </c>
      <c r="J81" s="128"/>
      <c r="K81" s="44"/>
    </row>
    <row r="82" spans="1:11" ht="15.75">
      <c r="A82" s="115">
        <v>14</v>
      </c>
      <c r="B82" s="164" t="s">
        <v>615</v>
      </c>
      <c r="C82" s="177"/>
      <c r="D82" s="52" t="s">
        <v>616</v>
      </c>
      <c r="E82" s="18" t="s">
        <v>429</v>
      </c>
      <c r="F82" s="19" t="s">
        <v>430</v>
      </c>
      <c r="G82" s="126" t="s">
        <v>617</v>
      </c>
      <c r="H82" s="37" t="s">
        <v>618</v>
      </c>
      <c r="I82" s="38" t="s">
        <v>431</v>
      </c>
      <c r="J82" s="128"/>
      <c r="K82" s="39" t="s">
        <v>456</v>
      </c>
    </row>
    <row r="83" spans="1:11" ht="15.75">
      <c r="A83" s="116"/>
      <c r="B83" s="165"/>
      <c r="C83" s="178"/>
      <c r="D83" s="53" t="s">
        <v>619</v>
      </c>
      <c r="E83" s="20" t="s">
        <v>432</v>
      </c>
      <c r="F83" s="21" t="s">
        <v>433</v>
      </c>
      <c r="G83" s="127"/>
      <c r="H83" s="40" t="s">
        <v>620</v>
      </c>
      <c r="I83" s="41">
        <f>+INT(24/H84)*H85</f>
        <v>9216</v>
      </c>
      <c r="J83" s="128"/>
      <c r="K83" s="42" t="s">
        <v>573</v>
      </c>
    </row>
    <row r="84" spans="1:11" ht="15.75">
      <c r="A84" s="116"/>
      <c r="B84" s="165"/>
      <c r="C84" s="178"/>
      <c r="D84" s="50" t="s">
        <v>492</v>
      </c>
      <c r="E84" s="20" t="s">
        <v>436</v>
      </c>
      <c r="F84" s="21" t="s">
        <v>437</v>
      </c>
      <c r="G84" s="127"/>
      <c r="H84" s="40">
        <f>50*50*50/1000000</f>
        <v>0.125</v>
      </c>
      <c r="I84" s="38" t="s">
        <v>438</v>
      </c>
      <c r="J84" s="128"/>
      <c r="K84" s="42"/>
    </row>
    <row r="85" spans="1:11" ht="15.75">
      <c r="A85" s="116"/>
      <c r="B85" s="165"/>
      <c r="C85" s="178"/>
      <c r="D85" s="50" t="s">
        <v>584</v>
      </c>
      <c r="E85" s="20" t="s">
        <v>443</v>
      </c>
      <c r="F85" s="21" t="s">
        <v>229</v>
      </c>
      <c r="G85" s="127"/>
      <c r="H85" s="43">
        <v>48</v>
      </c>
      <c r="I85" s="41">
        <f>+INT(54/H84)*H85</f>
        <v>20736</v>
      </c>
      <c r="J85" s="128"/>
      <c r="K85" s="42"/>
    </row>
    <row r="86" spans="1:11" ht="15.75">
      <c r="A86" s="116"/>
      <c r="B86" s="165"/>
      <c r="C86" s="178"/>
      <c r="D86" s="50" t="s">
        <v>621</v>
      </c>
      <c r="E86" s="20" t="s">
        <v>444</v>
      </c>
      <c r="F86" s="21" t="s">
        <v>230</v>
      </c>
      <c r="G86" s="127"/>
      <c r="H86" s="40" t="s">
        <v>622</v>
      </c>
      <c r="I86" s="38" t="s">
        <v>445</v>
      </c>
      <c r="J86" s="128"/>
      <c r="K86" s="42"/>
    </row>
    <row r="87" spans="1:11" ht="15.75">
      <c r="A87" s="116"/>
      <c r="B87" s="166"/>
      <c r="C87" s="179"/>
      <c r="D87" s="29" t="s">
        <v>155</v>
      </c>
      <c r="E87" s="22" t="s">
        <v>447</v>
      </c>
      <c r="F87" s="23" t="s">
        <v>448</v>
      </c>
      <c r="G87" s="129"/>
      <c r="H87" s="47" t="s">
        <v>623</v>
      </c>
      <c r="I87" s="59">
        <f>+INT(68/H84)*H85</f>
        <v>26112</v>
      </c>
      <c r="J87" s="128"/>
      <c r="K87" s="44"/>
    </row>
    <row r="88" spans="1:11" ht="15.75">
      <c r="A88" s="115">
        <v>15</v>
      </c>
      <c r="B88" s="154" t="s">
        <v>671</v>
      </c>
      <c r="C88" s="177"/>
      <c r="D88" s="52" t="s">
        <v>665</v>
      </c>
      <c r="E88" s="18" t="s">
        <v>429</v>
      </c>
      <c r="F88" s="19" t="s">
        <v>430</v>
      </c>
      <c r="G88" s="186" t="s">
        <v>666</v>
      </c>
      <c r="H88" s="37" t="s">
        <v>667</v>
      </c>
      <c r="I88" s="38" t="s">
        <v>431</v>
      </c>
      <c r="J88" s="128"/>
      <c r="K88" s="39"/>
    </row>
    <row r="89" spans="1:11" ht="15.75">
      <c r="A89" s="116"/>
      <c r="B89" s="155"/>
      <c r="C89" s="178"/>
      <c r="D89" s="50" t="s">
        <v>497</v>
      </c>
      <c r="E89" s="20" t="s">
        <v>432</v>
      </c>
      <c r="F89" s="21" t="s">
        <v>553</v>
      </c>
      <c r="G89" s="187"/>
      <c r="H89" s="40" t="s">
        <v>668</v>
      </c>
      <c r="I89" s="41">
        <f>+INT(24/H90)*H91</f>
        <v>48900</v>
      </c>
      <c r="J89" s="128"/>
      <c r="K89" s="42"/>
    </row>
    <row r="90" spans="1:11" ht="15.75">
      <c r="A90" s="116"/>
      <c r="B90" s="155"/>
      <c r="C90" s="178"/>
      <c r="D90" s="56" t="s">
        <v>492</v>
      </c>
      <c r="E90" s="20" t="s">
        <v>436</v>
      </c>
      <c r="F90" s="21" t="s">
        <v>554</v>
      </c>
      <c r="G90" s="187"/>
      <c r="H90" s="40">
        <f>33*33*45/1000000</f>
        <v>0.049005</v>
      </c>
      <c r="I90" s="38" t="s">
        <v>438</v>
      </c>
      <c r="J90" s="128"/>
      <c r="K90" s="42"/>
    </row>
    <row r="91" spans="1:11" ht="15.75">
      <c r="A91" s="116"/>
      <c r="B91" s="155"/>
      <c r="C91" s="178"/>
      <c r="D91" s="56" t="s">
        <v>669</v>
      </c>
      <c r="E91" s="20" t="s">
        <v>443</v>
      </c>
      <c r="F91" s="21" t="s">
        <v>229</v>
      </c>
      <c r="G91" s="187"/>
      <c r="H91" s="43">
        <v>100</v>
      </c>
      <c r="I91" s="41">
        <f>+INT(54/H90)*H91</f>
        <v>110100</v>
      </c>
      <c r="J91" s="128"/>
      <c r="K91" s="42"/>
    </row>
    <row r="92" spans="1:11" ht="15.75">
      <c r="A92" s="116"/>
      <c r="B92" s="155"/>
      <c r="C92" s="178"/>
      <c r="D92" s="56" t="s">
        <v>570</v>
      </c>
      <c r="E92" s="20" t="s">
        <v>444</v>
      </c>
      <c r="F92" s="21" t="s">
        <v>230</v>
      </c>
      <c r="G92" s="187"/>
      <c r="H92" s="40" t="s">
        <v>672</v>
      </c>
      <c r="I92" s="38" t="s">
        <v>445</v>
      </c>
      <c r="J92" s="128"/>
      <c r="K92" s="42"/>
    </row>
    <row r="93" spans="1:11" ht="15.75">
      <c r="A93" s="116"/>
      <c r="B93" s="156"/>
      <c r="C93" s="179"/>
      <c r="D93" s="64" t="s">
        <v>446</v>
      </c>
      <c r="E93" s="22" t="s">
        <v>447</v>
      </c>
      <c r="F93" s="23" t="s">
        <v>448</v>
      </c>
      <c r="G93" s="188"/>
      <c r="H93" s="47" t="s">
        <v>670</v>
      </c>
      <c r="I93" s="59">
        <f>+INT(68/H90)*H91</f>
        <v>138700</v>
      </c>
      <c r="J93" s="128"/>
      <c r="K93" s="44"/>
    </row>
    <row r="94" spans="1:11" ht="15.75">
      <c r="A94" s="115">
        <v>16</v>
      </c>
      <c r="B94" s="123" t="s">
        <v>679</v>
      </c>
      <c r="C94" s="177"/>
      <c r="D94" s="52" t="s">
        <v>677</v>
      </c>
      <c r="E94" s="18" t="s">
        <v>429</v>
      </c>
      <c r="F94" s="19" t="s">
        <v>430</v>
      </c>
      <c r="G94" s="183" t="s">
        <v>680</v>
      </c>
      <c r="H94" s="37" t="s">
        <v>674</v>
      </c>
      <c r="I94" s="38" t="s">
        <v>431</v>
      </c>
      <c r="J94" s="189" t="s">
        <v>490</v>
      </c>
      <c r="K94" s="39" t="s">
        <v>456</v>
      </c>
    </row>
    <row r="95" spans="1:11" ht="15.75">
      <c r="A95" s="116"/>
      <c r="B95" s="124"/>
      <c r="C95" s="178"/>
      <c r="D95" s="50" t="s">
        <v>497</v>
      </c>
      <c r="E95" s="20" t="s">
        <v>432</v>
      </c>
      <c r="F95" s="21" t="s">
        <v>553</v>
      </c>
      <c r="G95" s="184"/>
      <c r="H95" s="40" t="s">
        <v>675</v>
      </c>
      <c r="I95" s="41">
        <f>+INT(24/H96)*H97</f>
        <v>48900</v>
      </c>
      <c r="J95" s="190"/>
      <c r="K95" s="42"/>
    </row>
    <row r="96" spans="1:11" ht="15.75">
      <c r="A96" s="116"/>
      <c r="B96" s="124"/>
      <c r="C96" s="178"/>
      <c r="D96" s="50" t="s">
        <v>681</v>
      </c>
      <c r="E96" s="20" t="s">
        <v>436</v>
      </c>
      <c r="F96" s="21" t="s">
        <v>554</v>
      </c>
      <c r="G96" s="184"/>
      <c r="H96" s="40">
        <f>33*33*45/1000000</f>
        <v>0.049005</v>
      </c>
      <c r="I96" s="38" t="s">
        <v>438</v>
      </c>
      <c r="J96" s="190"/>
      <c r="K96" s="42"/>
    </row>
    <row r="97" spans="1:11" ht="15.75">
      <c r="A97" s="116"/>
      <c r="B97" s="124"/>
      <c r="C97" s="178"/>
      <c r="D97" s="50" t="s">
        <v>682</v>
      </c>
      <c r="E97" s="20" t="s">
        <v>443</v>
      </c>
      <c r="F97" s="21" t="s">
        <v>229</v>
      </c>
      <c r="G97" s="184"/>
      <c r="H97" s="43">
        <v>100</v>
      </c>
      <c r="I97" s="41">
        <f>+INT(54/H96)*H97</f>
        <v>110100</v>
      </c>
      <c r="J97" s="190"/>
      <c r="K97" s="42"/>
    </row>
    <row r="98" spans="1:11" ht="15.75">
      <c r="A98" s="116"/>
      <c r="B98" s="124"/>
      <c r="C98" s="178"/>
      <c r="D98" s="50" t="s">
        <v>570</v>
      </c>
      <c r="E98" s="20" t="s">
        <v>444</v>
      </c>
      <c r="F98" s="21" t="s">
        <v>230</v>
      </c>
      <c r="G98" s="184"/>
      <c r="H98" s="40" t="s">
        <v>673</v>
      </c>
      <c r="I98" s="38" t="s">
        <v>445</v>
      </c>
      <c r="J98" s="190"/>
      <c r="K98" s="42"/>
    </row>
    <row r="99" spans="1:11" ht="15.75">
      <c r="A99" s="116"/>
      <c r="B99" s="125"/>
      <c r="C99" s="179"/>
      <c r="D99" s="51" t="s">
        <v>446</v>
      </c>
      <c r="E99" s="22" t="s">
        <v>447</v>
      </c>
      <c r="F99" s="23" t="s">
        <v>448</v>
      </c>
      <c r="G99" s="185"/>
      <c r="H99" s="47" t="s">
        <v>676</v>
      </c>
      <c r="I99" s="59">
        <f>+INT(68/H96)*H97</f>
        <v>138700</v>
      </c>
      <c r="J99" s="191"/>
      <c r="K99" s="44"/>
    </row>
    <row r="100" spans="1:11" ht="15.75">
      <c r="A100" s="115">
        <v>17</v>
      </c>
      <c r="B100" s="148" t="s">
        <v>683</v>
      </c>
      <c r="C100" s="177"/>
      <c r="D100" s="52" t="s">
        <v>684</v>
      </c>
      <c r="E100" s="18" t="s">
        <v>429</v>
      </c>
      <c r="F100" s="19" t="s">
        <v>660</v>
      </c>
      <c r="G100" s="126" t="s">
        <v>678</v>
      </c>
      <c r="H100" s="37" t="s">
        <v>685</v>
      </c>
      <c r="I100" s="38" t="s">
        <v>431</v>
      </c>
      <c r="J100" s="128"/>
      <c r="K100" s="39" t="s">
        <v>456</v>
      </c>
    </row>
    <row r="101" spans="1:11" ht="15.75">
      <c r="A101" s="116"/>
      <c r="B101" s="149"/>
      <c r="C101" s="178"/>
      <c r="D101" s="53" t="s">
        <v>686</v>
      </c>
      <c r="E101" s="20" t="s">
        <v>432</v>
      </c>
      <c r="F101" s="21" t="s">
        <v>687</v>
      </c>
      <c r="G101" s="127"/>
      <c r="H101" s="40" t="s">
        <v>688</v>
      </c>
      <c r="I101" s="41">
        <f>+INT(24/H102)*H103</f>
        <v>38592</v>
      </c>
      <c r="J101" s="128"/>
      <c r="K101" s="42" t="s">
        <v>459</v>
      </c>
    </row>
    <row r="102" spans="1:11" ht="15.75">
      <c r="A102" s="116"/>
      <c r="B102" s="149"/>
      <c r="C102" s="178"/>
      <c r="D102" s="50" t="s">
        <v>492</v>
      </c>
      <c r="E102" s="20" t="s">
        <v>436</v>
      </c>
      <c r="F102" s="21" t="s">
        <v>689</v>
      </c>
      <c r="G102" s="127"/>
      <c r="H102" s="40">
        <f>38.5*41.5*28/1000000</f>
        <v>0.044737</v>
      </c>
      <c r="I102" s="38" t="s">
        <v>438</v>
      </c>
      <c r="J102" s="128"/>
      <c r="K102" s="42"/>
    </row>
    <row r="103" spans="1:11" ht="15.75">
      <c r="A103" s="116"/>
      <c r="B103" s="149"/>
      <c r="C103" s="178"/>
      <c r="D103" s="56" t="s">
        <v>690</v>
      </c>
      <c r="E103" s="20" t="s">
        <v>443</v>
      </c>
      <c r="F103" s="21" t="s">
        <v>229</v>
      </c>
      <c r="G103" s="127"/>
      <c r="H103" s="43">
        <v>72</v>
      </c>
      <c r="I103" s="41">
        <f>+INT(54/H102)*H103</f>
        <v>86904</v>
      </c>
      <c r="J103" s="128"/>
      <c r="K103" s="42"/>
    </row>
    <row r="104" spans="1:11" ht="15.75">
      <c r="A104" s="116"/>
      <c r="B104" s="149"/>
      <c r="C104" s="178"/>
      <c r="D104" s="50" t="s">
        <v>538</v>
      </c>
      <c r="E104" s="20" t="s">
        <v>444</v>
      </c>
      <c r="F104" s="21" t="s">
        <v>230</v>
      </c>
      <c r="G104" s="127"/>
      <c r="H104" s="40" t="s">
        <v>691</v>
      </c>
      <c r="I104" s="38" t="s">
        <v>445</v>
      </c>
      <c r="J104" s="128"/>
      <c r="K104" s="42"/>
    </row>
    <row r="105" spans="1:11" ht="15.75">
      <c r="A105" s="116"/>
      <c r="B105" s="150"/>
      <c r="C105" s="179"/>
      <c r="D105" s="51" t="s">
        <v>572</v>
      </c>
      <c r="E105" s="22" t="s">
        <v>447</v>
      </c>
      <c r="F105" s="23" t="s">
        <v>448</v>
      </c>
      <c r="G105" s="129"/>
      <c r="H105" s="47" t="s">
        <v>692</v>
      </c>
      <c r="I105" s="59">
        <f>+INT(68/H102)*H103</f>
        <v>109368</v>
      </c>
      <c r="J105" s="128"/>
      <c r="K105" s="44"/>
    </row>
    <row r="106" spans="1:11" ht="15.75">
      <c r="A106" s="115">
        <v>18</v>
      </c>
      <c r="B106" s="148" t="s">
        <v>693</v>
      </c>
      <c r="C106" s="177"/>
      <c r="D106" s="52" t="s">
        <v>694</v>
      </c>
      <c r="E106" s="18" t="s">
        <v>429</v>
      </c>
      <c r="F106" s="19" t="s">
        <v>430</v>
      </c>
      <c r="G106" s="126" t="s">
        <v>678</v>
      </c>
      <c r="H106" s="37" t="s">
        <v>695</v>
      </c>
      <c r="I106" s="38" t="s">
        <v>431</v>
      </c>
      <c r="J106" s="128"/>
      <c r="K106" s="39" t="s">
        <v>456</v>
      </c>
    </row>
    <row r="107" spans="1:11" ht="15.75">
      <c r="A107" s="116"/>
      <c r="B107" s="149"/>
      <c r="C107" s="178"/>
      <c r="D107" s="53" t="s">
        <v>686</v>
      </c>
      <c r="E107" s="20" t="s">
        <v>432</v>
      </c>
      <c r="F107" s="21" t="s">
        <v>553</v>
      </c>
      <c r="G107" s="127"/>
      <c r="H107" s="40" t="s">
        <v>696</v>
      </c>
      <c r="I107" s="41">
        <f>+INT(24/H108)*H109</f>
        <v>24192</v>
      </c>
      <c r="J107" s="128"/>
      <c r="K107" s="42" t="s">
        <v>459</v>
      </c>
    </row>
    <row r="108" spans="1:11" ht="15.75">
      <c r="A108" s="116"/>
      <c r="B108" s="149"/>
      <c r="C108" s="178"/>
      <c r="D108" s="50" t="s">
        <v>492</v>
      </c>
      <c r="E108" s="20" t="s">
        <v>436</v>
      </c>
      <c r="F108" s="21" t="s">
        <v>554</v>
      </c>
      <c r="G108" s="127"/>
      <c r="H108" s="40">
        <f>46*46*45/1000000</f>
        <v>0.09522</v>
      </c>
      <c r="I108" s="38" t="s">
        <v>438</v>
      </c>
      <c r="J108" s="128"/>
      <c r="K108" s="42" t="s">
        <v>574</v>
      </c>
    </row>
    <row r="109" spans="1:11" ht="15.75">
      <c r="A109" s="116"/>
      <c r="B109" s="149"/>
      <c r="C109" s="178"/>
      <c r="D109" s="56" t="s">
        <v>690</v>
      </c>
      <c r="E109" s="20" t="s">
        <v>443</v>
      </c>
      <c r="F109" s="21" t="s">
        <v>229</v>
      </c>
      <c r="G109" s="127"/>
      <c r="H109" s="43">
        <v>96</v>
      </c>
      <c r="I109" s="41">
        <f>+INT(54/H108)*H109</f>
        <v>54432</v>
      </c>
      <c r="J109" s="128"/>
      <c r="K109" s="42"/>
    </row>
    <row r="110" spans="1:11" ht="15.75">
      <c r="A110" s="116"/>
      <c r="B110" s="149"/>
      <c r="C110" s="178"/>
      <c r="D110" s="50" t="s">
        <v>538</v>
      </c>
      <c r="E110" s="20" t="s">
        <v>444</v>
      </c>
      <c r="F110" s="21" t="s">
        <v>230</v>
      </c>
      <c r="G110" s="127"/>
      <c r="H110" s="40" t="s">
        <v>697</v>
      </c>
      <c r="I110" s="38" t="s">
        <v>445</v>
      </c>
      <c r="J110" s="128"/>
      <c r="K110" s="42"/>
    </row>
    <row r="111" spans="1:11" ht="15.75">
      <c r="A111" s="116"/>
      <c r="B111" s="150"/>
      <c r="C111" s="179"/>
      <c r="D111" s="51" t="s">
        <v>446</v>
      </c>
      <c r="E111" s="22" t="s">
        <v>447</v>
      </c>
      <c r="F111" s="23" t="s">
        <v>448</v>
      </c>
      <c r="G111" s="129"/>
      <c r="H111" s="47" t="s">
        <v>698</v>
      </c>
      <c r="I111" s="59">
        <f>+INT(68/H108)*H109</f>
        <v>68544</v>
      </c>
      <c r="J111" s="128"/>
      <c r="K111" s="44"/>
    </row>
    <row r="112" spans="1:11" ht="15.75" customHeight="1">
      <c r="A112" s="115">
        <v>19</v>
      </c>
      <c r="B112" s="168" t="s">
        <v>699</v>
      </c>
      <c r="C112" s="177"/>
      <c r="D112" s="52" t="s">
        <v>500</v>
      </c>
      <c r="E112" s="18" t="s">
        <v>429</v>
      </c>
      <c r="F112" s="19" t="s">
        <v>430</v>
      </c>
      <c r="G112" s="126" t="s">
        <v>565</v>
      </c>
      <c r="H112" s="37" t="s">
        <v>566</v>
      </c>
      <c r="I112" s="38" t="s">
        <v>431</v>
      </c>
      <c r="J112" s="130"/>
      <c r="K112" s="39" t="s">
        <v>456</v>
      </c>
    </row>
    <row r="113" spans="1:11" ht="15.75">
      <c r="A113" s="116"/>
      <c r="B113" s="169"/>
      <c r="C113" s="178"/>
      <c r="D113" s="53" t="s">
        <v>567</v>
      </c>
      <c r="E113" s="20" t="s">
        <v>432</v>
      </c>
      <c r="F113" s="21" t="s">
        <v>553</v>
      </c>
      <c r="G113" s="127"/>
      <c r="H113" s="40" t="s">
        <v>434</v>
      </c>
      <c r="I113" s="41">
        <f>+INT(24/H114)*H115</f>
        <v>24000</v>
      </c>
      <c r="J113" s="131"/>
      <c r="K113" s="42"/>
    </row>
    <row r="114" spans="1:11" ht="15.75">
      <c r="A114" s="116"/>
      <c r="B114" s="169"/>
      <c r="C114" s="178"/>
      <c r="D114" s="50" t="s">
        <v>492</v>
      </c>
      <c r="E114" s="20" t="s">
        <v>436</v>
      </c>
      <c r="F114" s="21" t="s">
        <v>554</v>
      </c>
      <c r="G114" s="127"/>
      <c r="H114" s="40">
        <f>34*34*41.5/1000000</f>
        <v>0.047974</v>
      </c>
      <c r="I114" s="38" t="s">
        <v>438</v>
      </c>
      <c r="J114" s="131"/>
      <c r="K114" s="42"/>
    </row>
    <row r="115" spans="1:11" ht="15.75">
      <c r="A115" s="116"/>
      <c r="B115" s="169"/>
      <c r="C115" s="178"/>
      <c r="D115" s="50" t="s">
        <v>568</v>
      </c>
      <c r="E115" s="20" t="s">
        <v>443</v>
      </c>
      <c r="F115" s="21" t="s">
        <v>229</v>
      </c>
      <c r="G115" s="127"/>
      <c r="H115" s="43">
        <v>48</v>
      </c>
      <c r="I115" s="41">
        <f>+INT(54/H114)*H115</f>
        <v>54000</v>
      </c>
      <c r="J115" s="131"/>
      <c r="K115" s="42"/>
    </row>
    <row r="116" spans="1:11" ht="15.75">
      <c r="A116" s="116"/>
      <c r="B116" s="169"/>
      <c r="C116" s="178"/>
      <c r="D116" s="50" t="s">
        <v>534</v>
      </c>
      <c r="E116" s="20" t="s">
        <v>444</v>
      </c>
      <c r="F116" s="21" t="s">
        <v>230</v>
      </c>
      <c r="G116" s="127"/>
      <c r="H116" s="40" t="s">
        <v>569</v>
      </c>
      <c r="I116" s="38" t="s">
        <v>445</v>
      </c>
      <c r="J116" s="131"/>
      <c r="K116" s="42"/>
    </row>
    <row r="117" spans="1:11" ht="15.75">
      <c r="A117" s="116"/>
      <c r="B117" s="170"/>
      <c r="C117" s="179"/>
      <c r="D117" s="51" t="s">
        <v>559</v>
      </c>
      <c r="E117" s="22" t="s">
        <v>447</v>
      </c>
      <c r="F117" s="23" t="s">
        <v>448</v>
      </c>
      <c r="G117" s="129"/>
      <c r="H117" s="47" t="s">
        <v>467</v>
      </c>
      <c r="I117" s="59">
        <f>+INT(68/H114)*H115</f>
        <v>68016</v>
      </c>
      <c r="J117" s="132"/>
      <c r="K117" s="44"/>
    </row>
    <row r="118" spans="1:14" ht="15.75">
      <c r="A118" s="115">
        <v>20</v>
      </c>
      <c r="B118" s="167" t="s">
        <v>714</v>
      </c>
      <c r="C118" s="177"/>
      <c r="D118" s="65" t="s">
        <v>715</v>
      </c>
      <c r="E118" s="18" t="s">
        <v>429</v>
      </c>
      <c r="F118" s="19" t="s">
        <v>430</v>
      </c>
      <c r="G118" s="126" t="s">
        <v>716</v>
      </c>
      <c r="H118" s="37" t="s">
        <v>717</v>
      </c>
      <c r="I118" s="38" t="s">
        <v>431</v>
      </c>
      <c r="J118" s="192" t="s">
        <v>857</v>
      </c>
      <c r="K118" s="39"/>
      <c r="N118" s="68"/>
    </row>
    <row r="119" spans="1:11" ht="15.75">
      <c r="A119" s="116"/>
      <c r="B119" s="149"/>
      <c r="C119" s="178"/>
      <c r="D119" s="50" t="s">
        <v>718</v>
      </c>
      <c r="E119" s="20" t="s">
        <v>432</v>
      </c>
      <c r="F119" s="21" t="s">
        <v>687</v>
      </c>
      <c r="G119" s="127"/>
      <c r="H119" s="40" t="s">
        <v>434</v>
      </c>
      <c r="I119" s="41">
        <f>+INT(24/H120)*H121</f>
        <v>19104</v>
      </c>
      <c r="J119" s="193"/>
      <c r="K119" s="42"/>
    </row>
    <row r="120" spans="1:11" ht="15.75">
      <c r="A120" s="116"/>
      <c r="B120" s="149"/>
      <c r="C120" s="178"/>
      <c r="D120" s="50" t="s">
        <v>575</v>
      </c>
      <c r="E120" s="20" t="s">
        <v>436</v>
      </c>
      <c r="F120" s="21" t="s">
        <v>719</v>
      </c>
      <c r="G120" s="127"/>
      <c r="H120" s="40">
        <f>37*37*44/1000000</f>
        <v>0.060236</v>
      </c>
      <c r="I120" s="38" t="s">
        <v>438</v>
      </c>
      <c r="J120" s="193"/>
      <c r="K120" s="42"/>
    </row>
    <row r="121" spans="1:11" ht="15.75">
      <c r="A121" s="116"/>
      <c r="B121" s="149"/>
      <c r="C121" s="178"/>
      <c r="D121" s="50" t="s">
        <v>720</v>
      </c>
      <c r="E121" s="20" t="s">
        <v>443</v>
      </c>
      <c r="F121" s="21" t="s">
        <v>229</v>
      </c>
      <c r="G121" s="127"/>
      <c r="H121" s="43">
        <v>48</v>
      </c>
      <c r="I121" s="41">
        <f>+INT(54/H120)*H121</f>
        <v>43008</v>
      </c>
      <c r="J121" s="193"/>
      <c r="K121" s="42"/>
    </row>
    <row r="122" spans="1:11" ht="15.75">
      <c r="A122" s="116"/>
      <c r="B122" s="149"/>
      <c r="C122" s="178"/>
      <c r="D122" s="50" t="s">
        <v>576</v>
      </c>
      <c r="E122" s="20" t="s">
        <v>444</v>
      </c>
      <c r="F122" s="21" t="s">
        <v>230</v>
      </c>
      <c r="G122" s="127"/>
      <c r="H122" s="40" t="s">
        <v>721</v>
      </c>
      <c r="I122" s="38" t="s">
        <v>445</v>
      </c>
      <c r="J122" s="193"/>
      <c r="K122" s="42"/>
    </row>
    <row r="123" spans="1:11" ht="15.75">
      <c r="A123" s="116"/>
      <c r="B123" s="150"/>
      <c r="C123" s="179"/>
      <c r="D123" s="67" t="s">
        <v>446</v>
      </c>
      <c r="E123" s="22" t="s">
        <v>447</v>
      </c>
      <c r="F123" s="23" t="s">
        <v>448</v>
      </c>
      <c r="G123" s="129"/>
      <c r="H123" s="47" t="s">
        <v>722</v>
      </c>
      <c r="I123" s="59">
        <f>+INT(68/H120)*H121</f>
        <v>54144</v>
      </c>
      <c r="J123" s="194"/>
      <c r="K123" s="44"/>
    </row>
    <row r="124" spans="1:11" ht="15.75">
      <c r="A124" s="115">
        <v>21</v>
      </c>
      <c r="B124" s="163" t="s">
        <v>603</v>
      </c>
      <c r="C124" s="112"/>
      <c r="D124" s="52" t="s">
        <v>604</v>
      </c>
      <c r="E124" s="18" t="s">
        <v>429</v>
      </c>
      <c r="F124" s="19" t="s">
        <v>449</v>
      </c>
      <c r="G124" s="186" t="s">
        <v>768</v>
      </c>
      <c r="H124" s="37" t="s">
        <v>704</v>
      </c>
      <c r="I124" s="38" t="s">
        <v>431</v>
      </c>
      <c r="J124" s="128"/>
      <c r="K124" s="39"/>
    </row>
    <row r="125" spans="1:11" ht="15.75">
      <c r="A125" s="116"/>
      <c r="B125" s="110"/>
      <c r="C125" s="113"/>
      <c r="D125" s="101" t="s">
        <v>605</v>
      </c>
      <c r="E125" s="20" t="s">
        <v>432</v>
      </c>
      <c r="F125" s="21" t="s">
        <v>608</v>
      </c>
      <c r="G125" s="187"/>
      <c r="H125" s="40" t="s">
        <v>612</v>
      </c>
      <c r="I125" s="41">
        <f>+INT(24/H126)*H127</f>
        <v>10272</v>
      </c>
      <c r="J125" s="128"/>
      <c r="K125" s="42"/>
    </row>
    <row r="126" spans="1:11" ht="15.75">
      <c r="A126" s="116"/>
      <c r="B126" s="110"/>
      <c r="C126" s="113"/>
      <c r="D126" s="56" t="s">
        <v>609</v>
      </c>
      <c r="E126" s="20" t="s">
        <v>436</v>
      </c>
      <c r="F126" s="21" t="s">
        <v>607</v>
      </c>
      <c r="G126" s="187"/>
      <c r="H126" s="40">
        <f>48*36.5*32/1000000</f>
        <v>0.056064</v>
      </c>
      <c r="I126" s="38" t="s">
        <v>438</v>
      </c>
      <c r="J126" s="128"/>
      <c r="K126" s="42"/>
    </row>
    <row r="127" spans="1:11" ht="15.75">
      <c r="A127" s="116"/>
      <c r="B127" s="110"/>
      <c r="C127" s="113"/>
      <c r="D127" s="72" t="s">
        <v>705</v>
      </c>
      <c r="E127" s="20" t="s">
        <v>443</v>
      </c>
      <c r="F127" s="21" t="s">
        <v>229</v>
      </c>
      <c r="G127" s="187"/>
      <c r="H127" s="43">
        <v>24</v>
      </c>
      <c r="I127" s="41">
        <f>+INT(54/H126)*H127</f>
        <v>23112</v>
      </c>
      <c r="J127" s="128"/>
      <c r="K127" s="42"/>
    </row>
    <row r="128" spans="1:11" ht="15.75">
      <c r="A128" s="116"/>
      <c r="B128" s="110"/>
      <c r="C128" s="113"/>
      <c r="D128" s="56" t="s">
        <v>570</v>
      </c>
      <c r="E128" s="20" t="s">
        <v>444</v>
      </c>
      <c r="F128" s="21" t="s">
        <v>230</v>
      </c>
      <c r="G128" s="187"/>
      <c r="H128" s="40" t="s">
        <v>610</v>
      </c>
      <c r="I128" s="38" t="s">
        <v>445</v>
      </c>
      <c r="J128" s="128"/>
      <c r="K128" s="42"/>
    </row>
    <row r="129" spans="1:11" ht="15.75">
      <c r="A129" s="116"/>
      <c r="B129" s="111"/>
      <c r="C129" s="114"/>
      <c r="D129" s="64" t="s">
        <v>606</v>
      </c>
      <c r="E129" s="22" t="s">
        <v>447</v>
      </c>
      <c r="F129" s="23" t="s">
        <v>448</v>
      </c>
      <c r="G129" s="188"/>
      <c r="H129" s="47" t="s">
        <v>611</v>
      </c>
      <c r="I129" s="59">
        <f>+INT(68/H126)*H127</f>
        <v>29088</v>
      </c>
      <c r="J129" s="128"/>
      <c r="K129" s="44"/>
    </row>
    <row r="130" spans="1:14" ht="15.75">
      <c r="A130" s="115">
        <v>22</v>
      </c>
      <c r="B130" s="164" t="s">
        <v>58</v>
      </c>
      <c r="C130" s="177"/>
      <c r="D130" s="65" t="s">
        <v>59</v>
      </c>
      <c r="E130" s="74" t="s">
        <v>429</v>
      </c>
      <c r="F130" s="75" t="s">
        <v>430</v>
      </c>
      <c r="G130" s="126" t="s">
        <v>60</v>
      </c>
      <c r="H130" s="37" t="s">
        <v>61</v>
      </c>
      <c r="I130" s="38" t="s">
        <v>431</v>
      </c>
      <c r="J130" s="128"/>
      <c r="K130" s="39"/>
      <c r="N130" s="68"/>
    </row>
    <row r="131" spans="1:11" ht="15.75">
      <c r="A131" s="116"/>
      <c r="B131" s="124"/>
      <c r="C131" s="178"/>
      <c r="D131" s="50" t="s">
        <v>62</v>
      </c>
      <c r="E131" s="20" t="s">
        <v>432</v>
      </c>
      <c r="F131" s="21" t="s">
        <v>63</v>
      </c>
      <c r="G131" s="127"/>
      <c r="H131" s="40" t="s">
        <v>434</v>
      </c>
      <c r="I131" s="41">
        <f>+INT(24/H132)*H133</f>
        <v>27720</v>
      </c>
      <c r="J131" s="128"/>
      <c r="K131" s="42"/>
    </row>
    <row r="132" spans="1:11" ht="15.75">
      <c r="A132" s="116"/>
      <c r="B132" s="124"/>
      <c r="C132" s="178"/>
      <c r="D132" s="50" t="s">
        <v>64</v>
      </c>
      <c r="E132" s="20" t="s">
        <v>436</v>
      </c>
      <c r="F132" s="21" t="s">
        <v>65</v>
      </c>
      <c r="G132" s="127"/>
      <c r="H132" s="40">
        <f>42*38*39/1000000</f>
        <v>0.062244</v>
      </c>
      <c r="I132" s="38" t="s">
        <v>438</v>
      </c>
      <c r="J132" s="128"/>
      <c r="K132" s="42"/>
    </row>
    <row r="133" spans="1:11" ht="15.75">
      <c r="A133" s="116"/>
      <c r="B133" s="124"/>
      <c r="C133" s="178"/>
      <c r="D133" s="50" t="s">
        <v>66</v>
      </c>
      <c r="E133" s="20" t="s">
        <v>67</v>
      </c>
      <c r="F133" s="21" t="s">
        <v>68</v>
      </c>
      <c r="G133" s="127"/>
      <c r="H133" s="43">
        <v>72</v>
      </c>
      <c r="I133" s="41">
        <f>+INT(54/H132)*H133</f>
        <v>62424</v>
      </c>
      <c r="J133" s="128"/>
      <c r="K133" s="42"/>
    </row>
    <row r="134" spans="1:11" ht="15.75">
      <c r="A134" s="116"/>
      <c r="B134" s="124"/>
      <c r="C134" s="178"/>
      <c r="D134" s="50" t="s">
        <v>69</v>
      </c>
      <c r="E134" s="20" t="s">
        <v>443</v>
      </c>
      <c r="F134" s="21" t="s">
        <v>229</v>
      </c>
      <c r="G134" s="127"/>
      <c r="H134" s="40" t="s">
        <v>70</v>
      </c>
      <c r="I134" s="38" t="s">
        <v>445</v>
      </c>
      <c r="J134" s="128"/>
      <c r="K134" s="42"/>
    </row>
    <row r="135" spans="1:11" ht="15.75">
      <c r="A135" s="116"/>
      <c r="B135" s="125"/>
      <c r="C135" s="179"/>
      <c r="D135" s="67" t="s">
        <v>446</v>
      </c>
      <c r="E135" s="20" t="s">
        <v>444</v>
      </c>
      <c r="F135" s="21" t="s">
        <v>230</v>
      </c>
      <c r="G135" s="129"/>
      <c r="H135" s="47" t="s">
        <v>71</v>
      </c>
      <c r="I135" s="59">
        <f>+INT(68/H132)*H133</f>
        <v>78624</v>
      </c>
      <c r="J135" s="128"/>
      <c r="K135" s="44"/>
    </row>
    <row r="136" spans="1:13" ht="15.75">
      <c r="A136" s="115">
        <v>23</v>
      </c>
      <c r="B136" s="148" t="s">
        <v>753</v>
      </c>
      <c r="C136" s="180"/>
      <c r="D136" s="52" t="s">
        <v>754</v>
      </c>
      <c r="E136" s="18" t="s">
        <v>429</v>
      </c>
      <c r="F136" s="19" t="s">
        <v>430</v>
      </c>
      <c r="G136" s="126" t="s">
        <v>450</v>
      </c>
      <c r="H136" s="37" t="s">
        <v>755</v>
      </c>
      <c r="I136" s="38" t="s">
        <v>431</v>
      </c>
      <c r="J136" s="130"/>
      <c r="K136" s="39"/>
      <c r="M136" s="77"/>
    </row>
    <row r="137" spans="1:11" ht="15.75">
      <c r="A137" s="116"/>
      <c r="B137" s="149"/>
      <c r="C137" s="181"/>
      <c r="D137" s="53" t="s">
        <v>756</v>
      </c>
      <c r="E137" s="20" t="s">
        <v>432</v>
      </c>
      <c r="F137" s="21" t="s">
        <v>723</v>
      </c>
      <c r="G137" s="127"/>
      <c r="H137" s="40" t="s">
        <v>757</v>
      </c>
      <c r="I137" s="41">
        <f>+INT(24/H138)*H139</f>
        <v>38320</v>
      </c>
      <c r="J137" s="131"/>
      <c r="K137" s="42"/>
    </row>
    <row r="138" spans="1:11" ht="15.75">
      <c r="A138" s="116"/>
      <c r="B138" s="149"/>
      <c r="C138" s="181"/>
      <c r="D138" s="50" t="s">
        <v>758</v>
      </c>
      <c r="E138" s="20" t="s">
        <v>436</v>
      </c>
      <c r="F138" s="21" t="s">
        <v>724</v>
      </c>
      <c r="G138" s="127"/>
      <c r="H138" s="40">
        <f>33*37*41/1000000</f>
        <v>0.050061</v>
      </c>
      <c r="I138" s="38" t="s">
        <v>438</v>
      </c>
      <c r="J138" s="131"/>
      <c r="K138" s="42"/>
    </row>
    <row r="139" spans="1:11" ht="15.75">
      <c r="A139" s="116"/>
      <c r="B139" s="149"/>
      <c r="C139" s="181"/>
      <c r="D139" s="50" t="s">
        <v>765</v>
      </c>
      <c r="E139" s="20" t="s">
        <v>443</v>
      </c>
      <c r="F139" s="21" t="s">
        <v>229</v>
      </c>
      <c r="G139" s="127"/>
      <c r="H139" s="43">
        <v>80</v>
      </c>
      <c r="I139" s="41">
        <f>+INT(54/H138)*H139</f>
        <v>86240</v>
      </c>
      <c r="J139" s="131"/>
      <c r="K139" s="42"/>
    </row>
    <row r="140" spans="1:11" ht="15.75">
      <c r="A140" s="116"/>
      <c r="B140" s="149"/>
      <c r="C140" s="181"/>
      <c r="D140" s="50" t="s">
        <v>766</v>
      </c>
      <c r="E140" s="20" t="s">
        <v>444</v>
      </c>
      <c r="F140" s="21" t="s">
        <v>230</v>
      </c>
      <c r="G140" s="127"/>
      <c r="H140" s="40" t="s">
        <v>767</v>
      </c>
      <c r="I140" s="38" t="s">
        <v>445</v>
      </c>
      <c r="J140" s="131"/>
      <c r="K140" s="42"/>
    </row>
    <row r="141" spans="1:11" ht="15.75">
      <c r="A141" s="116"/>
      <c r="B141" s="150"/>
      <c r="C141" s="182"/>
      <c r="D141" s="51" t="s">
        <v>726</v>
      </c>
      <c r="E141" s="22" t="s">
        <v>447</v>
      </c>
      <c r="F141" s="23" t="s">
        <v>448</v>
      </c>
      <c r="G141" s="129"/>
      <c r="H141" s="47" t="s">
        <v>701</v>
      </c>
      <c r="I141" s="59">
        <f>+INT(68/H138)*H139</f>
        <v>108640</v>
      </c>
      <c r="J141" s="132"/>
      <c r="K141" s="44"/>
    </row>
    <row r="142" spans="1:14" s="3" customFormat="1" ht="15.75" customHeight="1">
      <c r="A142" s="115">
        <v>24</v>
      </c>
      <c r="B142" s="123" t="s">
        <v>759</v>
      </c>
      <c r="C142" s="120"/>
      <c r="D142" s="17" t="s">
        <v>760</v>
      </c>
      <c r="E142" s="74" t="s">
        <v>429</v>
      </c>
      <c r="F142" s="75" t="s">
        <v>430</v>
      </c>
      <c r="G142" s="136" t="s">
        <v>761</v>
      </c>
      <c r="H142" s="37" t="s">
        <v>755</v>
      </c>
      <c r="I142" s="38" t="s">
        <v>431</v>
      </c>
      <c r="J142" s="136"/>
      <c r="K142" s="145"/>
      <c r="N142" s="68"/>
    </row>
    <row r="143" spans="1:14" s="3" customFormat="1" ht="15.75">
      <c r="A143" s="116"/>
      <c r="B143" s="124"/>
      <c r="C143" s="121"/>
      <c r="D143" s="79" t="s">
        <v>762</v>
      </c>
      <c r="E143" s="20" t="s">
        <v>432</v>
      </c>
      <c r="F143" s="21" t="s">
        <v>19</v>
      </c>
      <c r="G143" s="137"/>
      <c r="H143" s="40" t="s">
        <v>757</v>
      </c>
      <c r="I143" s="41">
        <f>+INT(24/H144)*H145</f>
        <v>38320</v>
      </c>
      <c r="J143" s="137"/>
      <c r="K143" s="146"/>
      <c r="N143" s="68"/>
    </row>
    <row r="144" spans="1:14" s="3" customFormat="1" ht="15.75">
      <c r="A144" s="116"/>
      <c r="B144" s="124"/>
      <c r="C144" s="121"/>
      <c r="D144" s="56" t="s">
        <v>763</v>
      </c>
      <c r="E144" s="20" t="s">
        <v>436</v>
      </c>
      <c r="F144" s="21" t="s">
        <v>20</v>
      </c>
      <c r="G144" s="137"/>
      <c r="H144" s="40">
        <f>33*37*41/1000000</f>
        <v>0.050061</v>
      </c>
      <c r="I144" s="38" t="s">
        <v>438</v>
      </c>
      <c r="J144" s="137"/>
      <c r="K144" s="146"/>
      <c r="N144" s="68"/>
    </row>
    <row r="145" spans="1:14" s="3" customFormat="1" ht="15.75">
      <c r="A145" s="116"/>
      <c r="B145" s="124"/>
      <c r="C145" s="121"/>
      <c r="D145" s="78" t="s">
        <v>764</v>
      </c>
      <c r="E145" s="20" t="s">
        <v>443</v>
      </c>
      <c r="F145" s="21" t="s">
        <v>229</v>
      </c>
      <c r="G145" s="137"/>
      <c r="H145" s="43">
        <v>80</v>
      </c>
      <c r="I145" s="41">
        <f>+INT(54/H144)*H145</f>
        <v>86240</v>
      </c>
      <c r="J145" s="137"/>
      <c r="K145" s="146"/>
      <c r="N145" s="68"/>
    </row>
    <row r="146" spans="1:14" s="3" customFormat="1" ht="15.75">
      <c r="A146" s="116"/>
      <c r="B146" s="124"/>
      <c r="C146" s="121"/>
      <c r="D146" s="56" t="s">
        <v>787</v>
      </c>
      <c r="E146" s="20" t="s">
        <v>444</v>
      </c>
      <c r="F146" s="21" t="s">
        <v>230</v>
      </c>
      <c r="G146" s="137"/>
      <c r="H146" s="40" t="s">
        <v>545</v>
      </c>
      <c r="I146" s="38" t="s">
        <v>445</v>
      </c>
      <c r="J146" s="137"/>
      <c r="K146" s="146"/>
      <c r="N146" s="68"/>
    </row>
    <row r="147" spans="1:14" s="3" customFormat="1" ht="15.75">
      <c r="A147" s="116"/>
      <c r="B147" s="125"/>
      <c r="C147" s="122"/>
      <c r="D147" s="64" t="s">
        <v>149</v>
      </c>
      <c r="E147" s="22" t="s">
        <v>447</v>
      </c>
      <c r="F147" s="23" t="s">
        <v>448</v>
      </c>
      <c r="G147" s="138"/>
      <c r="H147" s="47" t="s">
        <v>546</v>
      </c>
      <c r="I147" s="59">
        <f>+INT(68/H144)*H145</f>
        <v>108640</v>
      </c>
      <c r="J147" s="138"/>
      <c r="K147" s="147"/>
      <c r="N147" s="68"/>
    </row>
    <row r="148" spans="1:11" ht="12.75" customHeight="1">
      <c r="A148" s="115">
        <v>25</v>
      </c>
      <c r="B148" s="148" t="s">
        <v>770</v>
      </c>
      <c r="C148" s="180"/>
      <c r="D148" s="52" t="s">
        <v>842</v>
      </c>
      <c r="E148" s="18" t="s">
        <v>429</v>
      </c>
      <c r="F148" s="19" t="s">
        <v>430</v>
      </c>
      <c r="G148" s="126" t="s">
        <v>501</v>
      </c>
      <c r="H148" s="37" t="s">
        <v>771</v>
      </c>
      <c r="I148" s="38" t="s">
        <v>431</v>
      </c>
      <c r="J148" s="128"/>
      <c r="K148" s="39"/>
    </row>
    <row r="149" spans="1:11" ht="12.75" customHeight="1">
      <c r="A149" s="116"/>
      <c r="B149" s="149"/>
      <c r="C149" s="181"/>
      <c r="D149" s="53" t="s">
        <v>843</v>
      </c>
      <c r="E149" s="20" t="s">
        <v>432</v>
      </c>
      <c r="F149" s="21" t="s">
        <v>215</v>
      </c>
      <c r="G149" s="127"/>
      <c r="H149" s="40" t="s">
        <v>772</v>
      </c>
      <c r="I149" s="41">
        <f>+INT(24/H150)*H151</f>
        <v>73728</v>
      </c>
      <c r="J149" s="128"/>
      <c r="K149" s="42"/>
    </row>
    <row r="150" spans="1:11" ht="12.75" customHeight="1">
      <c r="A150" s="116"/>
      <c r="B150" s="149"/>
      <c r="C150" s="181"/>
      <c r="D150" s="66" t="s">
        <v>758</v>
      </c>
      <c r="E150" s="20" t="s">
        <v>436</v>
      </c>
      <c r="F150" s="21" t="s">
        <v>841</v>
      </c>
      <c r="G150" s="127"/>
      <c r="H150" s="40">
        <f>39*37.5*32/1000000</f>
        <v>0.0468</v>
      </c>
      <c r="I150" s="38" t="s">
        <v>438</v>
      </c>
      <c r="J150" s="128"/>
      <c r="K150" s="42"/>
    </row>
    <row r="151" spans="1:11" ht="12.75" customHeight="1">
      <c r="A151" s="116"/>
      <c r="B151" s="149"/>
      <c r="C151" s="181"/>
      <c r="D151" s="103" t="s">
        <v>844</v>
      </c>
      <c r="E151" s="20" t="s">
        <v>443</v>
      </c>
      <c r="F151" s="21" t="s">
        <v>229</v>
      </c>
      <c r="G151" s="127"/>
      <c r="H151" s="43">
        <v>144</v>
      </c>
      <c r="I151" s="41">
        <f>+INT(54/H150)*H151</f>
        <v>166032</v>
      </c>
      <c r="J151" s="128"/>
      <c r="K151" s="42"/>
    </row>
    <row r="152" spans="1:11" ht="12.75" customHeight="1">
      <c r="A152" s="116"/>
      <c r="B152" s="149"/>
      <c r="C152" s="181"/>
      <c r="D152" s="66" t="s">
        <v>625</v>
      </c>
      <c r="E152" s="20" t="s">
        <v>444</v>
      </c>
      <c r="F152" s="21" t="s">
        <v>230</v>
      </c>
      <c r="G152" s="127"/>
      <c r="H152" s="40" t="s">
        <v>773</v>
      </c>
      <c r="I152" s="38" t="s">
        <v>445</v>
      </c>
      <c r="J152" s="128"/>
      <c r="K152" s="42"/>
    </row>
    <row r="153" spans="1:11" ht="15.75">
      <c r="A153" s="116"/>
      <c r="B153" s="150"/>
      <c r="C153" s="182"/>
      <c r="D153" s="67" t="s">
        <v>446</v>
      </c>
      <c r="E153" s="22" t="s">
        <v>447</v>
      </c>
      <c r="F153" s="23" t="s">
        <v>448</v>
      </c>
      <c r="G153" s="129"/>
      <c r="H153" s="47" t="s">
        <v>774</v>
      </c>
      <c r="I153" s="59">
        <f>+INT(68/H150)*H151</f>
        <v>209088</v>
      </c>
      <c r="J153" s="128"/>
      <c r="K153" s="44"/>
    </row>
    <row r="154" spans="1:11" ht="15.75">
      <c r="A154" s="115">
        <v>26</v>
      </c>
      <c r="B154" s="148" t="s">
        <v>775</v>
      </c>
      <c r="C154" s="180"/>
      <c r="D154" s="52" t="s">
        <v>776</v>
      </c>
      <c r="E154" s="18" t="s">
        <v>429</v>
      </c>
      <c r="F154" s="19" t="s">
        <v>430</v>
      </c>
      <c r="G154" s="126" t="s">
        <v>700</v>
      </c>
      <c r="H154" s="37" t="s">
        <v>777</v>
      </c>
      <c r="I154" s="38" t="s">
        <v>431</v>
      </c>
      <c r="J154" s="128"/>
      <c r="K154" s="39" t="s">
        <v>459</v>
      </c>
    </row>
    <row r="155" spans="1:11" ht="12.75" customHeight="1">
      <c r="A155" s="116"/>
      <c r="B155" s="149"/>
      <c r="C155" s="181"/>
      <c r="D155" s="50"/>
      <c r="E155" s="20" t="s">
        <v>432</v>
      </c>
      <c r="F155" s="21" t="s">
        <v>433</v>
      </c>
      <c r="G155" s="127"/>
      <c r="H155" s="40" t="s">
        <v>434</v>
      </c>
      <c r="I155" s="41">
        <f>+INT(24/H156)*H157</f>
        <v>82440</v>
      </c>
      <c r="J155" s="128"/>
      <c r="K155" s="42"/>
    </row>
    <row r="156" spans="1:11" ht="12.75" customHeight="1">
      <c r="A156" s="116"/>
      <c r="B156" s="149"/>
      <c r="C156" s="181"/>
      <c r="D156" s="50" t="s">
        <v>758</v>
      </c>
      <c r="E156" s="20" t="s">
        <v>436</v>
      </c>
      <c r="F156" s="21" t="s">
        <v>437</v>
      </c>
      <c r="G156" s="127"/>
      <c r="H156" s="40">
        <v>0.0349125</v>
      </c>
      <c r="I156" s="38" t="s">
        <v>438</v>
      </c>
      <c r="J156" s="128"/>
      <c r="K156" s="42"/>
    </row>
    <row r="157" spans="1:11" ht="12.75" customHeight="1">
      <c r="A157" s="116"/>
      <c r="B157" s="149"/>
      <c r="C157" s="181"/>
      <c r="D157" s="50" t="s">
        <v>778</v>
      </c>
      <c r="E157" s="20" t="s">
        <v>443</v>
      </c>
      <c r="F157" s="21" t="s">
        <v>229</v>
      </c>
      <c r="G157" s="127"/>
      <c r="H157" s="43">
        <v>120</v>
      </c>
      <c r="I157" s="41">
        <f>+INT(54/H156)*H157</f>
        <v>185520</v>
      </c>
      <c r="J157" s="128"/>
      <c r="K157" s="42"/>
    </row>
    <row r="158" spans="1:11" ht="12.75" customHeight="1">
      <c r="A158" s="116"/>
      <c r="B158" s="149"/>
      <c r="C158" s="181"/>
      <c r="D158" s="50" t="s">
        <v>780</v>
      </c>
      <c r="E158" s="20" t="s">
        <v>444</v>
      </c>
      <c r="F158" s="21" t="s">
        <v>230</v>
      </c>
      <c r="G158" s="127"/>
      <c r="H158" s="40" t="s">
        <v>781</v>
      </c>
      <c r="I158" s="38" t="s">
        <v>445</v>
      </c>
      <c r="J158" s="128"/>
      <c r="K158" s="42"/>
    </row>
    <row r="159" spans="1:11" ht="15.75">
      <c r="A159" s="116"/>
      <c r="B159" s="150"/>
      <c r="C159" s="182"/>
      <c r="D159" s="51" t="s">
        <v>446</v>
      </c>
      <c r="E159" s="22" t="s">
        <v>447</v>
      </c>
      <c r="F159" s="23" t="s">
        <v>448</v>
      </c>
      <c r="G159" s="127"/>
      <c r="H159" s="47" t="s">
        <v>782</v>
      </c>
      <c r="I159" s="59">
        <f>+INT(68/H156)*H157</f>
        <v>233640</v>
      </c>
      <c r="J159" s="128"/>
      <c r="K159" s="44"/>
    </row>
    <row r="160" spans="1:11" ht="15.75">
      <c r="A160" s="115">
        <v>27</v>
      </c>
      <c r="B160" s="148" t="s">
        <v>783</v>
      </c>
      <c r="C160" s="180"/>
      <c r="D160" s="52" t="s">
        <v>784</v>
      </c>
      <c r="E160" s="18" t="s">
        <v>429</v>
      </c>
      <c r="F160" s="19" t="s">
        <v>430</v>
      </c>
      <c r="G160" s="126" t="s">
        <v>700</v>
      </c>
      <c r="H160" s="37" t="s">
        <v>785</v>
      </c>
      <c r="I160" s="38" t="s">
        <v>431</v>
      </c>
      <c r="J160" s="128"/>
      <c r="K160" s="39"/>
    </row>
    <row r="161" spans="1:11" ht="15.75">
      <c r="A161" s="116"/>
      <c r="B161" s="149"/>
      <c r="C161" s="181"/>
      <c r="D161" s="53"/>
      <c r="E161" s="20" t="s">
        <v>432</v>
      </c>
      <c r="F161" s="21" t="s">
        <v>433</v>
      </c>
      <c r="G161" s="127"/>
      <c r="H161" s="40" t="s">
        <v>434</v>
      </c>
      <c r="I161" s="41">
        <f>+INT(24/H162)*H163</f>
        <v>15264</v>
      </c>
      <c r="J161" s="128"/>
      <c r="K161" s="42"/>
    </row>
    <row r="162" spans="1:11" ht="15.75">
      <c r="A162" s="116"/>
      <c r="B162" s="149"/>
      <c r="C162" s="181"/>
      <c r="D162" s="50" t="s">
        <v>758</v>
      </c>
      <c r="E162" s="20" t="s">
        <v>436</v>
      </c>
      <c r="F162" s="21" t="s">
        <v>437</v>
      </c>
      <c r="G162" s="127"/>
      <c r="H162" s="40">
        <f>55*41*50/1000000</f>
        <v>0.11275</v>
      </c>
      <c r="I162" s="38" t="s">
        <v>438</v>
      </c>
      <c r="J162" s="128"/>
      <c r="K162" s="42"/>
    </row>
    <row r="163" spans="1:11" ht="15.75">
      <c r="A163" s="116"/>
      <c r="B163" s="149"/>
      <c r="C163" s="181"/>
      <c r="D163" s="50" t="s">
        <v>786</v>
      </c>
      <c r="E163" s="20" t="s">
        <v>443</v>
      </c>
      <c r="F163" s="21" t="s">
        <v>229</v>
      </c>
      <c r="G163" s="127"/>
      <c r="H163" s="43">
        <v>72</v>
      </c>
      <c r="I163" s="41">
        <f>+INT(54/H162)*H163</f>
        <v>34416</v>
      </c>
      <c r="J163" s="128"/>
      <c r="K163" s="42"/>
    </row>
    <row r="164" spans="1:11" ht="15.75">
      <c r="A164" s="116"/>
      <c r="B164" s="149"/>
      <c r="C164" s="181"/>
      <c r="D164" s="50" t="s">
        <v>200</v>
      </c>
      <c r="E164" s="20" t="s">
        <v>444</v>
      </c>
      <c r="F164" s="21" t="s">
        <v>230</v>
      </c>
      <c r="G164" s="127"/>
      <c r="H164" s="40" t="s">
        <v>788</v>
      </c>
      <c r="I164" s="38" t="s">
        <v>445</v>
      </c>
      <c r="J164" s="128"/>
      <c r="K164" s="42"/>
    </row>
    <row r="165" spans="1:11" ht="15.75">
      <c r="A165" s="116"/>
      <c r="B165" s="150"/>
      <c r="C165" s="182"/>
      <c r="D165" s="51" t="s">
        <v>446</v>
      </c>
      <c r="E165" s="22" t="s">
        <v>447</v>
      </c>
      <c r="F165" s="23" t="s">
        <v>448</v>
      </c>
      <c r="G165" s="127"/>
      <c r="H165" s="47" t="s">
        <v>789</v>
      </c>
      <c r="I165" s="59">
        <f>+INT(68/H162)*H163</f>
        <v>43416</v>
      </c>
      <c r="J165" s="128"/>
      <c r="K165" s="44"/>
    </row>
    <row r="166" spans="1:11" ht="15.75">
      <c r="A166" s="115">
        <v>28</v>
      </c>
      <c r="B166" s="157" t="s">
        <v>626</v>
      </c>
      <c r="C166" s="174"/>
      <c r="D166" s="52" t="s">
        <v>627</v>
      </c>
      <c r="E166" s="74" t="s">
        <v>429</v>
      </c>
      <c r="F166" s="75" t="s">
        <v>334</v>
      </c>
      <c r="G166" s="106" t="s">
        <v>792</v>
      </c>
      <c r="H166" s="37" t="s">
        <v>785</v>
      </c>
      <c r="I166" s="38" t="s">
        <v>431</v>
      </c>
      <c r="J166" s="128"/>
      <c r="K166" s="39"/>
    </row>
    <row r="167" spans="1:11" ht="15.75">
      <c r="A167" s="116"/>
      <c r="B167" s="158"/>
      <c r="C167" s="175"/>
      <c r="D167" s="53" t="s">
        <v>629</v>
      </c>
      <c r="E167" s="20" t="s">
        <v>432</v>
      </c>
      <c r="F167" s="21" t="s">
        <v>178</v>
      </c>
      <c r="G167" s="107"/>
      <c r="H167" s="40" t="s">
        <v>434</v>
      </c>
      <c r="I167" s="41">
        <f>+INT(24/H168)*H169</f>
        <v>15264</v>
      </c>
      <c r="J167" s="128"/>
      <c r="K167" s="42"/>
    </row>
    <row r="168" spans="1:11" ht="15.75">
      <c r="A168" s="116"/>
      <c r="B168" s="158"/>
      <c r="C168" s="175"/>
      <c r="D168" s="50" t="s">
        <v>632</v>
      </c>
      <c r="E168" s="20" t="s">
        <v>436</v>
      </c>
      <c r="F168" s="21" t="s">
        <v>180</v>
      </c>
      <c r="G168" s="107"/>
      <c r="H168" s="40">
        <f>55*41*50/1000000</f>
        <v>0.11275</v>
      </c>
      <c r="I168" s="38" t="s">
        <v>438</v>
      </c>
      <c r="J168" s="128"/>
      <c r="K168" s="42"/>
    </row>
    <row r="169" spans="1:11" ht="15.75">
      <c r="A169" s="116"/>
      <c r="B169" s="158"/>
      <c r="C169" s="175"/>
      <c r="D169" s="50" t="s">
        <v>630</v>
      </c>
      <c r="E169" s="20" t="s">
        <v>662</v>
      </c>
      <c r="F169" s="80" t="s">
        <v>377</v>
      </c>
      <c r="G169" s="107"/>
      <c r="H169" s="43">
        <v>72</v>
      </c>
      <c r="I169" s="41">
        <f>+INT(54/H168)*H169</f>
        <v>34416</v>
      </c>
      <c r="J169" s="128"/>
      <c r="K169" s="42"/>
    </row>
    <row r="170" spans="1:11" ht="15.75">
      <c r="A170" s="116"/>
      <c r="B170" s="158"/>
      <c r="C170" s="175"/>
      <c r="D170" s="50" t="s">
        <v>631</v>
      </c>
      <c r="E170" s="20" t="s">
        <v>194</v>
      </c>
      <c r="F170" s="21" t="s">
        <v>337</v>
      </c>
      <c r="G170" s="107"/>
      <c r="H170" s="40" t="s">
        <v>796</v>
      </c>
      <c r="I170" s="38" t="s">
        <v>445</v>
      </c>
      <c r="J170" s="128"/>
      <c r="K170" s="42"/>
    </row>
    <row r="171" spans="1:11" ht="15.75">
      <c r="A171" s="116"/>
      <c r="B171" s="159"/>
      <c r="C171" s="176"/>
      <c r="D171" s="51" t="s">
        <v>446</v>
      </c>
      <c r="E171" s="20" t="s">
        <v>196</v>
      </c>
      <c r="F171" s="21" t="s">
        <v>197</v>
      </c>
      <c r="G171" s="108"/>
      <c r="H171" s="47" t="s">
        <v>789</v>
      </c>
      <c r="I171" s="59">
        <f>+INT(68/H168)*H169</f>
        <v>43416</v>
      </c>
      <c r="J171" s="128"/>
      <c r="K171" s="44"/>
    </row>
    <row r="172" spans="1:11" ht="15.75">
      <c r="A172" s="115">
        <v>29</v>
      </c>
      <c r="B172" s="167" t="s">
        <v>790</v>
      </c>
      <c r="C172" s="174"/>
      <c r="D172" s="52" t="s">
        <v>791</v>
      </c>
      <c r="E172" s="18" t="s">
        <v>429</v>
      </c>
      <c r="F172" s="19" t="s">
        <v>430</v>
      </c>
      <c r="G172" s="106" t="s">
        <v>792</v>
      </c>
      <c r="H172" s="37" t="s">
        <v>785</v>
      </c>
      <c r="I172" s="38" t="s">
        <v>431</v>
      </c>
      <c r="J172" s="128"/>
      <c r="K172" s="39"/>
    </row>
    <row r="173" spans="1:11" ht="15.75">
      <c r="A173" s="116"/>
      <c r="B173" s="149"/>
      <c r="C173" s="175"/>
      <c r="D173" s="53" t="s">
        <v>793</v>
      </c>
      <c r="E173" s="20" t="s">
        <v>432</v>
      </c>
      <c r="F173" s="21" t="s">
        <v>433</v>
      </c>
      <c r="G173" s="107"/>
      <c r="H173" s="40" t="s">
        <v>434</v>
      </c>
      <c r="I173" s="41">
        <f>+INT(24/H174)*H175</f>
        <v>15264</v>
      </c>
      <c r="J173" s="128"/>
      <c r="K173" s="42"/>
    </row>
    <row r="174" spans="1:11" ht="15.75">
      <c r="A174" s="116"/>
      <c r="B174" s="149"/>
      <c r="C174" s="175"/>
      <c r="D174" s="50" t="s">
        <v>794</v>
      </c>
      <c r="E174" s="20" t="s">
        <v>436</v>
      </c>
      <c r="F174" s="21" t="s">
        <v>437</v>
      </c>
      <c r="G174" s="107"/>
      <c r="H174" s="40">
        <f>55*41*50/1000000</f>
        <v>0.11275</v>
      </c>
      <c r="I174" s="38" t="s">
        <v>438</v>
      </c>
      <c r="J174" s="128"/>
      <c r="K174" s="42"/>
    </row>
    <row r="175" spans="1:11" ht="15.75">
      <c r="A175" s="116"/>
      <c r="B175" s="149"/>
      <c r="C175" s="175"/>
      <c r="D175" s="50" t="s">
        <v>795</v>
      </c>
      <c r="E175" s="20" t="s">
        <v>443</v>
      </c>
      <c r="F175" s="21" t="s">
        <v>229</v>
      </c>
      <c r="G175" s="107"/>
      <c r="H175" s="43">
        <v>72</v>
      </c>
      <c r="I175" s="41">
        <f>+INT(54/H174)*H175</f>
        <v>34416</v>
      </c>
      <c r="J175" s="128"/>
      <c r="K175" s="42"/>
    </row>
    <row r="176" spans="1:11" ht="15.75">
      <c r="A176" s="116"/>
      <c r="B176" s="149"/>
      <c r="C176" s="175"/>
      <c r="D176" s="50" t="s">
        <v>199</v>
      </c>
      <c r="E176" s="20" t="s">
        <v>444</v>
      </c>
      <c r="F176" s="21" t="s">
        <v>230</v>
      </c>
      <c r="G176" s="107"/>
      <c r="H176" s="40" t="s">
        <v>796</v>
      </c>
      <c r="I176" s="38" t="s">
        <v>445</v>
      </c>
      <c r="J176" s="128"/>
      <c r="K176" s="42"/>
    </row>
    <row r="177" spans="1:11" ht="15.75">
      <c r="A177" s="116"/>
      <c r="B177" s="150"/>
      <c r="C177" s="176"/>
      <c r="D177" s="51" t="s">
        <v>446</v>
      </c>
      <c r="E177" s="22" t="s">
        <v>447</v>
      </c>
      <c r="F177" s="23" t="s">
        <v>448</v>
      </c>
      <c r="G177" s="108"/>
      <c r="H177" s="47" t="s">
        <v>789</v>
      </c>
      <c r="I177" s="59">
        <f>+INT(68/H174)*H175</f>
        <v>43416</v>
      </c>
      <c r="J177" s="128"/>
      <c r="K177" s="44"/>
    </row>
    <row r="178" spans="1:11" ht="15.75">
      <c r="A178" s="115">
        <v>30</v>
      </c>
      <c r="B178" s="167" t="s">
        <v>797</v>
      </c>
      <c r="C178" s="174"/>
      <c r="D178" s="52" t="s">
        <v>791</v>
      </c>
      <c r="E178" s="18" t="s">
        <v>429</v>
      </c>
      <c r="F178" s="19" t="s">
        <v>430</v>
      </c>
      <c r="G178" s="106" t="s">
        <v>792</v>
      </c>
      <c r="H178" s="37" t="s">
        <v>798</v>
      </c>
      <c r="I178" s="38" t="s">
        <v>431</v>
      </c>
      <c r="J178" s="128"/>
      <c r="K178" s="39"/>
    </row>
    <row r="179" spans="1:11" ht="15.75">
      <c r="A179" s="116"/>
      <c r="B179" s="149"/>
      <c r="C179" s="175"/>
      <c r="D179" s="53" t="s">
        <v>793</v>
      </c>
      <c r="E179" s="20" t="s">
        <v>432</v>
      </c>
      <c r="F179" s="21" t="s">
        <v>433</v>
      </c>
      <c r="G179" s="107"/>
      <c r="H179" s="40" t="s">
        <v>434</v>
      </c>
      <c r="I179" s="41">
        <f>+INT(24/H180)*H181</f>
        <v>15100</v>
      </c>
      <c r="J179" s="128"/>
      <c r="K179" s="42"/>
    </row>
    <row r="180" spans="1:11" ht="15.75">
      <c r="A180" s="116"/>
      <c r="B180" s="149"/>
      <c r="C180" s="175"/>
      <c r="D180" s="50" t="s">
        <v>794</v>
      </c>
      <c r="E180" s="20" t="s">
        <v>436</v>
      </c>
      <c r="F180" s="21" t="s">
        <v>437</v>
      </c>
      <c r="G180" s="107"/>
      <c r="H180" s="40">
        <f>42*42*45/1000000</f>
        <v>0.07938</v>
      </c>
      <c r="I180" s="38" t="s">
        <v>438</v>
      </c>
      <c r="J180" s="128"/>
      <c r="K180" s="42"/>
    </row>
    <row r="181" spans="1:11" ht="15.75">
      <c r="A181" s="116"/>
      <c r="B181" s="149"/>
      <c r="C181" s="175"/>
      <c r="D181" s="50" t="s">
        <v>799</v>
      </c>
      <c r="E181" s="20" t="s">
        <v>443</v>
      </c>
      <c r="F181" s="21" t="s">
        <v>229</v>
      </c>
      <c r="G181" s="107"/>
      <c r="H181" s="43">
        <v>50</v>
      </c>
      <c r="I181" s="41">
        <f>+INT(54/H180)*H181</f>
        <v>34000</v>
      </c>
      <c r="J181" s="128"/>
      <c r="K181" s="42"/>
    </row>
    <row r="182" spans="1:11" ht="15.75">
      <c r="A182" s="116"/>
      <c r="B182" s="149"/>
      <c r="C182" s="175"/>
      <c r="D182" s="50" t="s">
        <v>199</v>
      </c>
      <c r="E182" s="20" t="s">
        <v>444</v>
      </c>
      <c r="F182" s="21" t="s">
        <v>230</v>
      </c>
      <c r="G182" s="107"/>
      <c r="H182" s="40" t="s">
        <v>796</v>
      </c>
      <c r="I182" s="38" t="s">
        <v>445</v>
      </c>
      <c r="J182" s="128"/>
      <c r="K182" s="42"/>
    </row>
    <row r="183" spans="1:11" ht="15.75">
      <c r="A183" s="116"/>
      <c r="B183" s="150"/>
      <c r="C183" s="176"/>
      <c r="D183" s="51" t="s">
        <v>446</v>
      </c>
      <c r="E183" s="22" t="s">
        <v>447</v>
      </c>
      <c r="F183" s="23" t="s">
        <v>448</v>
      </c>
      <c r="G183" s="108"/>
      <c r="H183" s="47" t="s">
        <v>789</v>
      </c>
      <c r="I183" s="59">
        <f>+INT(68/H180)*H181</f>
        <v>42800</v>
      </c>
      <c r="J183" s="128"/>
      <c r="K183" s="44"/>
    </row>
    <row r="184" spans="1:14" s="3" customFormat="1" ht="15.75" customHeight="1">
      <c r="A184" s="115">
        <v>31</v>
      </c>
      <c r="B184" s="167" t="s">
        <v>800</v>
      </c>
      <c r="C184" s="120"/>
      <c r="D184" s="17" t="s">
        <v>801</v>
      </c>
      <c r="E184" s="74" t="s">
        <v>429</v>
      </c>
      <c r="F184" s="75" t="s">
        <v>430</v>
      </c>
      <c r="G184" s="139" t="s">
        <v>450</v>
      </c>
      <c r="H184" s="37" t="s">
        <v>802</v>
      </c>
      <c r="I184" s="38" t="s">
        <v>431</v>
      </c>
      <c r="J184" s="189"/>
      <c r="K184" s="39"/>
      <c r="N184" s="68"/>
    </row>
    <row r="185" spans="1:14" s="3" customFormat="1" ht="15.75">
      <c r="A185" s="116"/>
      <c r="B185" s="149"/>
      <c r="C185" s="121"/>
      <c r="D185" s="63" t="s">
        <v>803</v>
      </c>
      <c r="E185" s="20" t="s">
        <v>432</v>
      </c>
      <c r="F185" s="21" t="s">
        <v>637</v>
      </c>
      <c r="G185" s="140"/>
      <c r="H185" s="40" t="s">
        <v>804</v>
      </c>
      <c r="I185" s="41">
        <v>56800</v>
      </c>
      <c r="J185" s="190"/>
      <c r="K185" s="42"/>
      <c r="N185" s="68"/>
    </row>
    <row r="186" spans="1:14" s="3" customFormat="1" ht="15.75">
      <c r="A186" s="116"/>
      <c r="B186" s="149"/>
      <c r="C186" s="121"/>
      <c r="D186" s="56" t="s">
        <v>492</v>
      </c>
      <c r="E186" s="20" t="s">
        <v>436</v>
      </c>
      <c r="F186" s="21" t="s">
        <v>805</v>
      </c>
      <c r="G186" s="140"/>
      <c r="H186" s="40">
        <v>0.042228</v>
      </c>
      <c r="I186" s="38" t="s">
        <v>438</v>
      </c>
      <c r="J186" s="190"/>
      <c r="K186" s="42"/>
      <c r="N186" s="68"/>
    </row>
    <row r="187" spans="1:14" s="3" customFormat="1" ht="15.75">
      <c r="A187" s="116"/>
      <c r="B187" s="149"/>
      <c r="C187" s="121"/>
      <c r="D187" s="56" t="s">
        <v>225</v>
      </c>
      <c r="E187" s="20" t="s">
        <v>443</v>
      </c>
      <c r="F187" s="21" t="s">
        <v>229</v>
      </c>
      <c r="G187" s="140"/>
      <c r="H187" s="43">
        <v>100</v>
      </c>
      <c r="I187" s="41">
        <v>127800</v>
      </c>
      <c r="J187" s="190"/>
      <c r="K187" s="42"/>
      <c r="N187" s="68"/>
    </row>
    <row r="188" spans="1:14" s="3" customFormat="1" ht="15.75">
      <c r="A188" s="116"/>
      <c r="B188" s="149"/>
      <c r="C188" s="121"/>
      <c r="D188" s="56" t="s">
        <v>787</v>
      </c>
      <c r="E188" s="20" t="s">
        <v>444</v>
      </c>
      <c r="F188" s="21" t="s">
        <v>230</v>
      </c>
      <c r="G188" s="140"/>
      <c r="H188" s="40" t="s">
        <v>806</v>
      </c>
      <c r="I188" s="38" t="s">
        <v>445</v>
      </c>
      <c r="J188" s="190"/>
      <c r="K188" s="42"/>
      <c r="N188" s="68"/>
    </row>
    <row r="189" spans="1:14" s="3" customFormat="1" ht="15.75">
      <c r="A189" s="116"/>
      <c r="B189" s="150"/>
      <c r="C189" s="122"/>
      <c r="D189" s="64" t="s">
        <v>446</v>
      </c>
      <c r="E189" s="22" t="s">
        <v>447</v>
      </c>
      <c r="F189" s="23" t="s">
        <v>448</v>
      </c>
      <c r="G189" s="141"/>
      <c r="H189" s="47" t="s">
        <v>807</v>
      </c>
      <c r="I189" s="59">
        <v>161000</v>
      </c>
      <c r="J189" s="191"/>
      <c r="K189" s="44"/>
      <c r="N189" s="68"/>
    </row>
    <row r="190" spans="1:11" ht="15.75">
      <c r="A190" s="115">
        <v>32</v>
      </c>
      <c r="B190" s="167" t="s">
        <v>813</v>
      </c>
      <c r="C190" s="180"/>
      <c r="D190" s="52" t="s">
        <v>808</v>
      </c>
      <c r="E190" s="18" t="s">
        <v>429</v>
      </c>
      <c r="F190" s="19" t="s">
        <v>449</v>
      </c>
      <c r="G190" s="106" t="s">
        <v>450</v>
      </c>
      <c r="H190" s="37" t="s">
        <v>814</v>
      </c>
      <c r="I190" s="38" t="s">
        <v>431</v>
      </c>
      <c r="J190" s="128"/>
      <c r="K190" s="39"/>
    </row>
    <row r="191" spans="1:11" ht="15.75">
      <c r="A191" s="116"/>
      <c r="B191" s="149"/>
      <c r="C191" s="181"/>
      <c r="D191" s="53" t="s">
        <v>756</v>
      </c>
      <c r="E191" s="20" t="s">
        <v>432</v>
      </c>
      <c r="F191" s="21" t="s">
        <v>809</v>
      </c>
      <c r="G191" s="107"/>
      <c r="H191" s="40" t="s">
        <v>434</v>
      </c>
      <c r="I191" s="41">
        <f>+INT(24/H192)*H193</f>
        <v>51400</v>
      </c>
      <c r="J191" s="128"/>
      <c r="K191" s="42"/>
    </row>
    <row r="192" spans="1:11" ht="15.75">
      <c r="A192" s="116"/>
      <c r="B192" s="149"/>
      <c r="C192" s="181"/>
      <c r="D192" s="50" t="s">
        <v>758</v>
      </c>
      <c r="E192" s="20" t="s">
        <v>436</v>
      </c>
      <c r="F192" s="21" t="s">
        <v>810</v>
      </c>
      <c r="G192" s="107"/>
      <c r="H192" s="40">
        <f>38.5*31.5*38.5/1000000</f>
        <v>0.046690875</v>
      </c>
      <c r="I192" s="38" t="s">
        <v>438</v>
      </c>
      <c r="J192" s="128"/>
      <c r="K192" s="42"/>
    </row>
    <row r="193" spans="1:11" ht="15.75">
      <c r="A193" s="116"/>
      <c r="B193" s="149"/>
      <c r="C193" s="181"/>
      <c r="D193" s="50" t="s">
        <v>811</v>
      </c>
      <c r="E193" s="20" t="s">
        <v>443</v>
      </c>
      <c r="F193" s="21" t="s">
        <v>229</v>
      </c>
      <c r="G193" s="107"/>
      <c r="H193" s="43">
        <v>100</v>
      </c>
      <c r="I193" s="41">
        <f>+INT(54/H192)*H193</f>
        <v>115600</v>
      </c>
      <c r="J193" s="128"/>
      <c r="K193" s="42"/>
    </row>
    <row r="194" spans="1:11" ht="15.75">
      <c r="A194" s="116"/>
      <c r="B194" s="149"/>
      <c r="C194" s="181"/>
      <c r="D194" s="50" t="s">
        <v>812</v>
      </c>
      <c r="E194" s="20" t="s">
        <v>444</v>
      </c>
      <c r="F194" s="21" t="s">
        <v>230</v>
      </c>
      <c r="G194" s="107"/>
      <c r="H194" s="40" t="s">
        <v>815</v>
      </c>
      <c r="I194" s="38" t="s">
        <v>445</v>
      </c>
      <c r="J194" s="128"/>
      <c r="K194" s="42"/>
    </row>
    <row r="195" spans="1:11" ht="15.75">
      <c r="A195" s="116"/>
      <c r="B195" s="150"/>
      <c r="C195" s="182"/>
      <c r="D195" s="51" t="s">
        <v>816</v>
      </c>
      <c r="E195" s="22" t="s">
        <v>447</v>
      </c>
      <c r="F195" s="23" t="s">
        <v>448</v>
      </c>
      <c r="G195" s="108"/>
      <c r="H195" s="47" t="s">
        <v>782</v>
      </c>
      <c r="I195" s="59">
        <f>+INT(68/H192)*H193</f>
        <v>145600</v>
      </c>
      <c r="J195" s="128"/>
      <c r="K195" s="44"/>
    </row>
    <row r="196" spans="1:11" ht="15.75">
      <c r="A196" s="115">
        <v>33</v>
      </c>
      <c r="B196" s="167" t="s">
        <v>817</v>
      </c>
      <c r="C196" s="180"/>
      <c r="D196" s="52" t="s">
        <v>818</v>
      </c>
      <c r="E196" s="18" t="s">
        <v>429</v>
      </c>
      <c r="F196" s="19" t="s">
        <v>449</v>
      </c>
      <c r="G196" s="126" t="s">
        <v>700</v>
      </c>
      <c r="H196" s="37" t="s">
        <v>819</v>
      </c>
      <c r="I196" s="38" t="s">
        <v>431</v>
      </c>
      <c r="J196" s="128"/>
      <c r="K196" s="39" t="s">
        <v>456</v>
      </c>
    </row>
    <row r="197" spans="1:11" ht="15.75">
      <c r="A197" s="116"/>
      <c r="B197" s="149"/>
      <c r="C197" s="181"/>
      <c r="D197" s="50" t="s">
        <v>820</v>
      </c>
      <c r="E197" s="20" t="s">
        <v>432</v>
      </c>
      <c r="F197" s="21" t="s">
        <v>433</v>
      </c>
      <c r="G197" s="127"/>
      <c r="H197" s="40" t="s">
        <v>434</v>
      </c>
      <c r="I197" s="41">
        <f>+INT(24/H198)*H199</f>
        <v>23296</v>
      </c>
      <c r="J197" s="128"/>
      <c r="K197" s="42" t="s">
        <v>583</v>
      </c>
    </row>
    <row r="198" spans="1:11" ht="15.75">
      <c r="A198" s="116"/>
      <c r="B198" s="149"/>
      <c r="C198" s="181"/>
      <c r="D198" s="50" t="s">
        <v>492</v>
      </c>
      <c r="E198" s="20" t="s">
        <v>436</v>
      </c>
      <c r="F198" s="21" t="s">
        <v>437</v>
      </c>
      <c r="G198" s="127"/>
      <c r="H198" s="40">
        <f>45*45*32.5/1000000</f>
        <v>0.0658125</v>
      </c>
      <c r="I198" s="38" t="s">
        <v>438</v>
      </c>
      <c r="J198" s="128"/>
      <c r="K198" s="42" t="s">
        <v>459</v>
      </c>
    </row>
    <row r="199" spans="1:11" ht="15.75">
      <c r="A199" s="116"/>
      <c r="B199" s="149"/>
      <c r="C199" s="181"/>
      <c r="D199" s="50" t="s">
        <v>795</v>
      </c>
      <c r="E199" s="20" t="s">
        <v>443</v>
      </c>
      <c r="F199" s="21" t="s">
        <v>229</v>
      </c>
      <c r="G199" s="127"/>
      <c r="H199" s="43">
        <v>64</v>
      </c>
      <c r="I199" s="41">
        <f>+INT(54/H198)*H199</f>
        <v>52480</v>
      </c>
      <c r="J199" s="128"/>
      <c r="K199" s="42"/>
    </row>
    <row r="200" spans="1:11" ht="15.75">
      <c r="A200" s="116"/>
      <c r="B200" s="149"/>
      <c r="C200" s="181"/>
      <c r="D200" s="50" t="s">
        <v>821</v>
      </c>
      <c r="E200" s="20" t="s">
        <v>444</v>
      </c>
      <c r="F200" s="21" t="s">
        <v>230</v>
      </c>
      <c r="G200" s="127"/>
      <c r="H200" s="40" t="s">
        <v>822</v>
      </c>
      <c r="I200" s="38" t="s">
        <v>445</v>
      </c>
      <c r="J200" s="128"/>
      <c r="K200" s="42"/>
    </row>
    <row r="201" spans="1:11" ht="15.75">
      <c r="A201" s="116"/>
      <c r="B201" s="150"/>
      <c r="C201" s="182"/>
      <c r="D201" s="51" t="s">
        <v>823</v>
      </c>
      <c r="E201" s="22" t="s">
        <v>447</v>
      </c>
      <c r="F201" s="23" t="s">
        <v>448</v>
      </c>
      <c r="G201" s="127"/>
      <c r="H201" s="47" t="s">
        <v>807</v>
      </c>
      <c r="I201" s="59">
        <f>+INT(68/H198)*H199</f>
        <v>66112</v>
      </c>
      <c r="J201" s="128"/>
      <c r="K201" s="44"/>
    </row>
    <row r="202" spans="1:11" ht="15.75">
      <c r="A202" s="115">
        <v>34</v>
      </c>
      <c r="B202" s="167" t="s">
        <v>824</v>
      </c>
      <c r="C202" s="180"/>
      <c r="D202" s="52" t="s">
        <v>825</v>
      </c>
      <c r="E202" s="18" t="s">
        <v>429</v>
      </c>
      <c r="F202" s="19" t="s">
        <v>449</v>
      </c>
      <c r="G202" s="126" t="s">
        <v>700</v>
      </c>
      <c r="H202" s="37" t="s">
        <v>819</v>
      </c>
      <c r="I202" s="38" t="s">
        <v>431</v>
      </c>
      <c r="J202" s="128"/>
      <c r="K202" s="39" t="s">
        <v>456</v>
      </c>
    </row>
    <row r="203" spans="1:11" ht="12.75" customHeight="1">
      <c r="A203" s="116"/>
      <c r="B203" s="149"/>
      <c r="C203" s="181"/>
      <c r="D203" s="50" t="s">
        <v>820</v>
      </c>
      <c r="E203" s="20" t="s">
        <v>432</v>
      </c>
      <c r="F203" s="21" t="s">
        <v>433</v>
      </c>
      <c r="G203" s="127"/>
      <c r="H203" s="40" t="s">
        <v>434</v>
      </c>
      <c r="I203" s="41">
        <f>+INT(24/H204)*H205</f>
        <v>23296</v>
      </c>
      <c r="J203" s="128"/>
      <c r="K203" s="42" t="s">
        <v>583</v>
      </c>
    </row>
    <row r="204" spans="1:11" ht="12.75" customHeight="1">
      <c r="A204" s="116"/>
      <c r="B204" s="149"/>
      <c r="C204" s="181"/>
      <c r="D204" s="50" t="s">
        <v>492</v>
      </c>
      <c r="E204" s="20" t="s">
        <v>436</v>
      </c>
      <c r="F204" s="21" t="s">
        <v>437</v>
      </c>
      <c r="G204" s="127"/>
      <c r="H204" s="40">
        <f>45*45*32.5/1000000</f>
        <v>0.0658125</v>
      </c>
      <c r="I204" s="38" t="s">
        <v>438</v>
      </c>
      <c r="J204" s="128"/>
      <c r="K204" s="42" t="s">
        <v>459</v>
      </c>
    </row>
    <row r="205" spans="1:11" ht="12.75" customHeight="1">
      <c r="A205" s="116"/>
      <c r="B205" s="149"/>
      <c r="C205" s="181"/>
      <c r="D205" s="50" t="s">
        <v>795</v>
      </c>
      <c r="E205" s="20" t="s">
        <v>443</v>
      </c>
      <c r="F205" s="21" t="s">
        <v>229</v>
      </c>
      <c r="G205" s="127"/>
      <c r="H205" s="43">
        <v>64</v>
      </c>
      <c r="I205" s="41">
        <f>+INT(54/H204)*H205</f>
        <v>52480</v>
      </c>
      <c r="J205" s="128"/>
      <c r="K205" s="42"/>
    </row>
    <row r="206" spans="1:11" ht="12.75" customHeight="1">
      <c r="A206" s="116"/>
      <c r="B206" s="149"/>
      <c r="C206" s="181"/>
      <c r="D206" s="50" t="s">
        <v>780</v>
      </c>
      <c r="E206" s="20" t="s">
        <v>444</v>
      </c>
      <c r="F206" s="21" t="s">
        <v>230</v>
      </c>
      <c r="G206" s="127"/>
      <c r="H206" s="40" t="s">
        <v>826</v>
      </c>
      <c r="I206" s="38" t="s">
        <v>445</v>
      </c>
      <c r="J206" s="128"/>
      <c r="K206" s="42"/>
    </row>
    <row r="207" spans="1:11" ht="15.75">
      <c r="A207" s="116"/>
      <c r="B207" s="150"/>
      <c r="C207" s="182"/>
      <c r="D207" s="51" t="s">
        <v>150</v>
      </c>
      <c r="E207" s="22" t="s">
        <v>447</v>
      </c>
      <c r="F207" s="23" t="s">
        <v>448</v>
      </c>
      <c r="G207" s="127"/>
      <c r="H207" s="47" t="s">
        <v>807</v>
      </c>
      <c r="I207" s="59">
        <f>+INT(68/H204)*H205</f>
        <v>66112</v>
      </c>
      <c r="J207" s="128"/>
      <c r="K207" s="44"/>
    </row>
    <row r="208" spans="1:14" s="3" customFormat="1" ht="15.75">
      <c r="A208" s="115">
        <v>35</v>
      </c>
      <c r="B208" s="163" t="s">
        <v>827</v>
      </c>
      <c r="C208" s="112"/>
      <c r="D208" s="62" t="s">
        <v>828</v>
      </c>
      <c r="E208" s="74" t="s">
        <v>429</v>
      </c>
      <c r="F208" s="19" t="s">
        <v>430</v>
      </c>
      <c r="G208" s="126" t="s">
        <v>501</v>
      </c>
      <c r="H208" s="37" t="s">
        <v>829</v>
      </c>
      <c r="I208" s="38" t="s">
        <v>431</v>
      </c>
      <c r="J208" s="105"/>
      <c r="K208" s="39"/>
      <c r="N208" s="68"/>
    </row>
    <row r="209" spans="1:14" s="3" customFormat="1" ht="15.75">
      <c r="A209" s="116"/>
      <c r="B209" s="110"/>
      <c r="C209" s="113"/>
      <c r="D209" s="66" t="s">
        <v>0</v>
      </c>
      <c r="E209" s="20" t="s">
        <v>432</v>
      </c>
      <c r="F209" s="21" t="s">
        <v>1</v>
      </c>
      <c r="G209" s="127"/>
      <c r="H209" s="40" t="s">
        <v>804</v>
      </c>
      <c r="I209" s="41">
        <v>21090</v>
      </c>
      <c r="J209" s="105"/>
      <c r="K209" s="42"/>
      <c r="N209" s="68"/>
    </row>
    <row r="210" spans="1:14" s="3" customFormat="1" ht="15.75">
      <c r="A210" s="116"/>
      <c r="B210" s="110"/>
      <c r="C210" s="113"/>
      <c r="D210" s="66" t="s">
        <v>2</v>
      </c>
      <c r="E210" s="20" t="s">
        <v>436</v>
      </c>
      <c r="F210" s="21" t="s">
        <v>3</v>
      </c>
      <c r="G210" s="127"/>
      <c r="H210" s="40">
        <v>0.034125</v>
      </c>
      <c r="I210" s="38" t="s">
        <v>438</v>
      </c>
      <c r="J210" s="105"/>
      <c r="K210" s="42"/>
      <c r="N210" s="68"/>
    </row>
    <row r="211" spans="1:14" s="3" customFormat="1" ht="15.75">
      <c r="A211" s="116"/>
      <c r="B211" s="110"/>
      <c r="C211" s="113"/>
      <c r="D211" s="50" t="s">
        <v>4</v>
      </c>
      <c r="E211" s="20" t="s">
        <v>443</v>
      </c>
      <c r="F211" s="21" t="s">
        <v>229</v>
      </c>
      <c r="G211" s="127"/>
      <c r="H211" s="43">
        <v>30</v>
      </c>
      <c r="I211" s="41">
        <v>47460</v>
      </c>
      <c r="J211" s="105"/>
      <c r="K211" s="42"/>
      <c r="N211" s="68"/>
    </row>
    <row r="212" spans="1:14" s="3" customFormat="1" ht="15.75">
      <c r="A212" s="116"/>
      <c r="B212" s="110"/>
      <c r="C212" s="113"/>
      <c r="D212" s="56" t="s">
        <v>5</v>
      </c>
      <c r="E212" s="20" t="s">
        <v>444</v>
      </c>
      <c r="F212" s="21" t="s">
        <v>230</v>
      </c>
      <c r="G212" s="127"/>
      <c r="H212" s="40" t="s">
        <v>6</v>
      </c>
      <c r="I212" s="38" t="s">
        <v>445</v>
      </c>
      <c r="J212" s="105"/>
      <c r="K212" s="42"/>
      <c r="N212" s="68"/>
    </row>
    <row r="213" spans="1:14" s="3" customFormat="1" ht="15.75">
      <c r="A213" s="116"/>
      <c r="B213" s="111"/>
      <c r="C213" s="114"/>
      <c r="D213" s="51" t="s">
        <v>150</v>
      </c>
      <c r="E213" s="22" t="s">
        <v>447</v>
      </c>
      <c r="F213" s="23" t="s">
        <v>448</v>
      </c>
      <c r="G213" s="129"/>
      <c r="H213" s="47" t="s">
        <v>7</v>
      </c>
      <c r="I213" s="59">
        <v>59760</v>
      </c>
      <c r="J213" s="105"/>
      <c r="K213" s="44"/>
      <c r="N213" s="68"/>
    </row>
    <row r="214" spans="1:14" s="3" customFormat="1" ht="15.75">
      <c r="A214" s="115">
        <v>36</v>
      </c>
      <c r="B214" s="163" t="s">
        <v>8</v>
      </c>
      <c r="C214" s="112"/>
      <c r="D214" s="62" t="s">
        <v>223</v>
      </c>
      <c r="E214" s="74" t="s">
        <v>429</v>
      </c>
      <c r="F214" s="75" t="s">
        <v>430</v>
      </c>
      <c r="G214" s="126" t="s">
        <v>9</v>
      </c>
      <c r="H214" s="37" t="s">
        <v>829</v>
      </c>
      <c r="I214" s="38" t="s">
        <v>431</v>
      </c>
      <c r="J214" s="105"/>
      <c r="K214" s="39"/>
      <c r="N214" s="68"/>
    </row>
    <row r="215" spans="1:14" s="3" customFormat="1" ht="15.75">
      <c r="A215" s="116"/>
      <c r="B215" s="110"/>
      <c r="C215" s="113"/>
      <c r="D215" s="66" t="s">
        <v>18</v>
      </c>
      <c r="E215" s="20" t="s">
        <v>432</v>
      </c>
      <c r="F215" s="21" t="s">
        <v>19</v>
      </c>
      <c r="G215" s="127"/>
      <c r="H215" s="40" t="s">
        <v>804</v>
      </c>
      <c r="I215" s="41">
        <v>21090</v>
      </c>
      <c r="J215" s="105"/>
      <c r="K215" s="42"/>
      <c r="N215" s="68"/>
    </row>
    <row r="216" spans="1:14" s="3" customFormat="1" ht="15.75">
      <c r="A216" s="116"/>
      <c r="B216" s="110"/>
      <c r="C216" s="113"/>
      <c r="D216" s="66" t="s">
        <v>2</v>
      </c>
      <c r="E216" s="20" t="s">
        <v>436</v>
      </c>
      <c r="F216" s="21" t="s">
        <v>20</v>
      </c>
      <c r="G216" s="127"/>
      <c r="H216" s="40">
        <v>0.034125</v>
      </c>
      <c r="I216" s="38" t="s">
        <v>438</v>
      </c>
      <c r="J216" s="105"/>
      <c r="K216" s="42"/>
      <c r="N216" s="68"/>
    </row>
    <row r="217" spans="1:14" s="3" customFormat="1" ht="15.75">
      <c r="A217" s="116"/>
      <c r="B217" s="110"/>
      <c r="C217" s="113"/>
      <c r="D217" s="50" t="s">
        <v>21</v>
      </c>
      <c r="E217" s="20" t="s">
        <v>443</v>
      </c>
      <c r="F217" s="21" t="s">
        <v>229</v>
      </c>
      <c r="G217" s="127"/>
      <c r="H217" s="43">
        <v>30</v>
      </c>
      <c r="I217" s="41">
        <v>47460</v>
      </c>
      <c r="J217" s="105"/>
      <c r="K217" s="42"/>
      <c r="N217" s="68"/>
    </row>
    <row r="218" spans="1:14" s="3" customFormat="1" ht="15.75">
      <c r="A218" s="116"/>
      <c r="B218" s="110"/>
      <c r="C218" s="113"/>
      <c r="D218" s="56" t="s">
        <v>5</v>
      </c>
      <c r="E218" s="20" t="s">
        <v>444</v>
      </c>
      <c r="F218" s="21" t="s">
        <v>230</v>
      </c>
      <c r="G218" s="127"/>
      <c r="H218" s="40" t="s">
        <v>6</v>
      </c>
      <c r="I218" s="38" t="s">
        <v>445</v>
      </c>
      <c r="J218" s="105"/>
      <c r="K218" s="42"/>
      <c r="N218" s="68"/>
    </row>
    <row r="219" spans="1:14" s="3" customFormat="1" ht="15.75">
      <c r="A219" s="116"/>
      <c r="B219" s="111"/>
      <c r="C219" s="114"/>
      <c r="D219" s="51" t="s">
        <v>150</v>
      </c>
      <c r="E219" s="22" t="s">
        <v>447</v>
      </c>
      <c r="F219" s="23" t="s">
        <v>448</v>
      </c>
      <c r="G219" s="129"/>
      <c r="H219" s="47" t="s">
        <v>7</v>
      </c>
      <c r="I219" s="59">
        <v>59760</v>
      </c>
      <c r="J219" s="105"/>
      <c r="K219" s="44"/>
      <c r="N219" s="68"/>
    </row>
    <row r="220" spans="1:14" s="3" customFormat="1" ht="15.75" customHeight="1">
      <c r="A220" s="115">
        <v>37</v>
      </c>
      <c r="B220" s="123" t="s">
        <v>22</v>
      </c>
      <c r="C220" s="120"/>
      <c r="D220" s="17" t="s">
        <v>23</v>
      </c>
      <c r="E220" s="74" t="s">
        <v>429</v>
      </c>
      <c r="F220" s="75" t="s">
        <v>430</v>
      </c>
      <c r="G220" s="133" t="s">
        <v>700</v>
      </c>
      <c r="H220" s="37" t="s">
        <v>836</v>
      </c>
      <c r="I220" s="38" t="s">
        <v>431</v>
      </c>
      <c r="J220" s="136" t="s">
        <v>24</v>
      </c>
      <c r="K220" s="39" t="s">
        <v>456</v>
      </c>
      <c r="N220" s="68"/>
    </row>
    <row r="221" spans="1:14" s="3" customFormat="1" ht="15.75">
      <c r="A221" s="116"/>
      <c r="B221" s="124"/>
      <c r="C221" s="121"/>
      <c r="D221" s="63" t="s">
        <v>25</v>
      </c>
      <c r="E221" s="20" t="s">
        <v>432</v>
      </c>
      <c r="F221" s="21" t="s">
        <v>637</v>
      </c>
      <c r="G221" s="134"/>
      <c r="H221" s="40" t="s">
        <v>837</v>
      </c>
      <c r="I221" s="41">
        <v>56800</v>
      </c>
      <c r="J221" s="137"/>
      <c r="K221" s="42" t="s">
        <v>459</v>
      </c>
      <c r="N221" s="68"/>
    </row>
    <row r="222" spans="1:14" s="3" customFormat="1" ht="15.75">
      <c r="A222" s="116"/>
      <c r="B222" s="124"/>
      <c r="C222" s="121"/>
      <c r="D222" s="56" t="s">
        <v>492</v>
      </c>
      <c r="E222" s="20" t="s">
        <v>436</v>
      </c>
      <c r="F222" s="21" t="s">
        <v>805</v>
      </c>
      <c r="G222" s="134"/>
      <c r="H222" s="40">
        <f>28*46*27/1000000</f>
        <v>0.034776</v>
      </c>
      <c r="I222" s="38" t="s">
        <v>438</v>
      </c>
      <c r="J222" s="137"/>
      <c r="K222" s="42"/>
      <c r="N222" s="68"/>
    </row>
    <row r="223" spans="1:14" s="3" customFormat="1" ht="15.75">
      <c r="A223" s="116"/>
      <c r="B223" s="124"/>
      <c r="C223" s="121"/>
      <c r="D223" s="78" t="s">
        <v>29</v>
      </c>
      <c r="E223" s="20" t="s">
        <v>443</v>
      </c>
      <c r="F223" s="21" t="s">
        <v>229</v>
      </c>
      <c r="G223" s="134"/>
      <c r="H223" s="43">
        <v>100</v>
      </c>
      <c r="I223" s="41">
        <v>127800</v>
      </c>
      <c r="J223" s="137"/>
      <c r="K223" s="42"/>
      <c r="N223" s="68"/>
    </row>
    <row r="224" spans="1:14" s="3" customFormat="1" ht="15.75">
      <c r="A224" s="116"/>
      <c r="B224" s="124"/>
      <c r="C224" s="121"/>
      <c r="D224" s="56" t="s">
        <v>787</v>
      </c>
      <c r="E224" s="20" t="s">
        <v>444</v>
      </c>
      <c r="F224" s="21" t="s">
        <v>230</v>
      </c>
      <c r="G224" s="134"/>
      <c r="H224" s="40" t="s">
        <v>30</v>
      </c>
      <c r="I224" s="38" t="s">
        <v>445</v>
      </c>
      <c r="J224" s="137"/>
      <c r="K224" s="42"/>
      <c r="N224" s="68"/>
    </row>
    <row r="225" spans="1:14" s="3" customFormat="1" ht="15.75">
      <c r="A225" s="116"/>
      <c r="B225" s="125"/>
      <c r="C225" s="122"/>
      <c r="D225" s="64" t="s">
        <v>446</v>
      </c>
      <c r="E225" s="22" t="s">
        <v>447</v>
      </c>
      <c r="F225" s="23" t="s">
        <v>448</v>
      </c>
      <c r="G225" s="135"/>
      <c r="H225" s="47" t="s">
        <v>807</v>
      </c>
      <c r="I225" s="59">
        <v>161000</v>
      </c>
      <c r="J225" s="138"/>
      <c r="K225" s="44"/>
      <c r="N225" s="68"/>
    </row>
    <row r="226" spans="1:14" s="3" customFormat="1" ht="15.75" customHeight="1">
      <c r="A226" s="115">
        <v>38</v>
      </c>
      <c r="B226" s="123" t="s">
        <v>31</v>
      </c>
      <c r="C226" s="120"/>
      <c r="D226" s="17" t="s">
        <v>23</v>
      </c>
      <c r="E226" s="74" t="s">
        <v>429</v>
      </c>
      <c r="F226" s="75" t="s">
        <v>430</v>
      </c>
      <c r="G226" s="133" t="s">
        <v>700</v>
      </c>
      <c r="H226" s="37" t="s">
        <v>835</v>
      </c>
      <c r="I226" s="38" t="s">
        <v>431</v>
      </c>
      <c r="J226" s="136" t="s">
        <v>24</v>
      </c>
      <c r="K226" s="39" t="s">
        <v>456</v>
      </c>
      <c r="N226" s="68"/>
    </row>
    <row r="227" spans="1:14" s="3" customFormat="1" ht="15.75">
      <c r="A227" s="116"/>
      <c r="B227" s="124"/>
      <c r="C227" s="121"/>
      <c r="D227" s="63" t="s">
        <v>803</v>
      </c>
      <c r="E227" s="20" t="s">
        <v>432</v>
      </c>
      <c r="F227" s="21" t="s">
        <v>637</v>
      </c>
      <c r="G227" s="134"/>
      <c r="H227" s="40" t="s">
        <v>804</v>
      </c>
      <c r="I227" s="41">
        <v>56800</v>
      </c>
      <c r="J227" s="137"/>
      <c r="K227" s="42" t="s">
        <v>459</v>
      </c>
      <c r="N227" s="68"/>
    </row>
    <row r="228" spans="1:14" s="3" customFormat="1" ht="15.75">
      <c r="A228" s="116"/>
      <c r="B228" s="124"/>
      <c r="C228" s="121"/>
      <c r="D228" s="56" t="s">
        <v>492</v>
      </c>
      <c r="E228" s="20" t="s">
        <v>436</v>
      </c>
      <c r="F228" s="21" t="s">
        <v>805</v>
      </c>
      <c r="G228" s="134"/>
      <c r="H228" s="40">
        <f>28*46*27/1000000</f>
        <v>0.034776</v>
      </c>
      <c r="I228" s="38" t="s">
        <v>438</v>
      </c>
      <c r="J228" s="137"/>
      <c r="K228" s="42"/>
      <c r="N228" s="68"/>
    </row>
    <row r="229" spans="1:14" s="3" customFormat="1" ht="15.75">
      <c r="A229" s="116"/>
      <c r="B229" s="124"/>
      <c r="C229" s="121"/>
      <c r="D229" s="78" t="s">
        <v>29</v>
      </c>
      <c r="E229" s="20" t="s">
        <v>443</v>
      </c>
      <c r="F229" s="21" t="s">
        <v>229</v>
      </c>
      <c r="G229" s="134"/>
      <c r="H229" s="43">
        <v>100</v>
      </c>
      <c r="I229" s="41">
        <v>127800</v>
      </c>
      <c r="J229" s="137"/>
      <c r="K229" s="42"/>
      <c r="N229" s="68"/>
    </row>
    <row r="230" spans="1:14" s="3" customFormat="1" ht="15.75">
      <c r="A230" s="116"/>
      <c r="B230" s="124"/>
      <c r="C230" s="121"/>
      <c r="D230" s="56" t="s">
        <v>787</v>
      </c>
      <c r="E230" s="20" t="s">
        <v>444</v>
      </c>
      <c r="F230" s="21" t="s">
        <v>230</v>
      </c>
      <c r="G230" s="134"/>
      <c r="H230" s="40" t="s">
        <v>32</v>
      </c>
      <c r="I230" s="38" t="s">
        <v>445</v>
      </c>
      <c r="J230" s="137"/>
      <c r="K230" s="42"/>
      <c r="N230" s="68"/>
    </row>
    <row r="231" spans="1:14" s="3" customFormat="1" ht="15.75">
      <c r="A231" s="116"/>
      <c r="B231" s="125"/>
      <c r="C231" s="122"/>
      <c r="D231" s="64" t="s">
        <v>446</v>
      </c>
      <c r="E231" s="22" t="s">
        <v>447</v>
      </c>
      <c r="F231" s="23" t="s">
        <v>448</v>
      </c>
      <c r="G231" s="135"/>
      <c r="H231" s="47" t="s">
        <v>807</v>
      </c>
      <c r="I231" s="59">
        <v>161000</v>
      </c>
      <c r="J231" s="138"/>
      <c r="K231" s="44"/>
      <c r="N231" s="68"/>
    </row>
    <row r="232" spans="1:14" s="3" customFormat="1" ht="15.75" customHeight="1">
      <c r="A232" s="115">
        <v>39</v>
      </c>
      <c r="B232" s="123" t="s">
        <v>33</v>
      </c>
      <c r="C232" s="120"/>
      <c r="D232" s="17" t="s">
        <v>224</v>
      </c>
      <c r="E232" s="74" t="s">
        <v>429</v>
      </c>
      <c r="F232" s="75" t="s">
        <v>430</v>
      </c>
      <c r="G232" s="136" t="s">
        <v>34</v>
      </c>
      <c r="H232" s="37" t="s">
        <v>835</v>
      </c>
      <c r="I232" s="38" t="s">
        <v>431</v>
      </c>
      <c r="J232" s="136"/>
      <c r="K232" s="39"/>
      <c r="N232" s="68"/>
    </row>
    <row r="233" spans="1:14" s="3" customFormat="1" ht="15.75">
      <c r="A233" s="116"/>
      <c r="B233" s="124"/>
      <c r="C233" s="121"/>
      <c r="D233" s="79" t="s">
        <v>35</v>
      </c>
      <c r="E233" s="20" t="s">
        <v>432</v>
      </c>
      <c r="F233" s="21" t="s">
        <v>19</v>
      </c>
      <c r="G233" s="137"/>
      <c r="H233" s="40" t="s">
        <v>804</v>
      </c>
      <c r="I233" s="41">
        <v>56800</v>
      </c>
      <c r="J233" s="137"/>
      <c r="K233" s="42"/>
      <c r="N233" s="68"/>
    </row>
    <row r="234" spans="1:14" s="3" customFormat="1" ht="15.75">
      <c r="A234" s="116"/>
      <c r="B234" s="124"/>
      <c r="C234" s="121"/>
      <c r="D234" s="56" t="s">
        <v>36</v>
      </c>
      <c r="E234" s="20" t="s">
        <v>436</v>
      </c>
      <c r="F234" s="21" t="s">
        <v>20</v>
      </c>
      <c r="G234" s="137"/>
      <c r="H234" s="40">
        <f>28*46*27/1000000</f>
        <v>0.034776</v>
      </c>
      <c r="I234" s="38" t="s">
        <v>438</v>
      </c>
      <c r="J234" s="137"/>
      <c r="K234" s="42"/>
      <c r="N234" s="68"/>
    </row>
    <row r="235" spans="1:14" s="3" customFormat="1" ht="15.75">
      <c r="A235" s="116"/>
      <c r="B235" s="124"/>
      <c r="C235" s="121"/>
      <c r="D235" s="78" t="s">
        <v>37</v>
      </c>
      <c r="E235" s="20" t="s">
        <v>443</v>
      </c>
      <c r="F235" s="21" t="s">
        <v>229</v>
      </c>
      <c r="G235" s="137"/>
      <c r="H235" s="43">
        <v>100</v>
      </c>
      <c r="I235" s="41">
        <v>127800</v>
      </c>
      <c r="J235" s="137"/>
      <c r="K235" s="42"/>
      <c r="N235" s="68"/>
    </row>
    <row r="236" spans="1:14" s="3" customFormat="1" ht="15.75">
      <c r="A236" s="116"/>
      <c r="B236" s="124"/>
      <c r="C236" s="121"/>
      <c r="D236" s="56" t="s">
        <v>787</v>
      </c>
      <c r="E236" s="20" t="s">
        <v>444</v>
      </c>
      <c r="F236" s="21" t="s">
        <v>230</v>
      </c>
      <c r="G236" s="137"/>
      <c r="H236" s="40" t="s">
        <v>38</v>
      </c>
      <c r="I236" s="38" t="s">
        <v>445</v>
      </c>
      <c r="J236" s="137"/>
      <c r="K236" s="42"/>
      <c r="N236" s="68"/>
    </row>
    <row r="237" spans="1:14" s="3" customFormat="1" ht="15.75">
      <c r="A237" s="116"/>
      <c r="B237" s="125"/>
      <c r="C237" s="122"/>
      <c r="D237" s="64" t="s">
        <v>446</v>
      </c>
      <c r="E237" s="22" t="s">
        <v>447</v>
      </c>
      <c r="F237" s="23" t="s">
        <v>448</v>
      </c>
      <c r="G237" s="138"/>
      <c r="H237" s="47" t="s">
        <v>807</v>
      </c>
      <c r="I237" s="59">
        <v>161000</v>
      </c>
      <c r="J237" s="138"/>
      <c r="K237" s="44"/>
      <c r="N237" s="68"/>
    </row>
    <row r="238" spans="1:11" ht="15.75">
      <c r="A238" s="115">
        <v>40</v>
      </c>
      <c r="B238" s="167" t="s">
        <v>39</v>
      </c>
      <c r="C238" s="180"/>
      <c r="D238" s="52" t="s">
        <v>40</v>
      </c>
      <c r="E238" s="18" t="s">
        <v>429</v>
      </c>
      <c r="F238" s="19" t="s">
        <v>430</v>
      </c>
      <c r="G238" s="133" t="s">
        <v>700</v>
      </c>
      <c r="H238" s="37" t="s">
        <v>777</v>
      </c>
      <c r="I238" s="38" t="s">
        <v>431</v>
      </c>
      <c r="J238" s="128"/>
      <c r="K238" s="39" t="s">
        <v>456</v>
      </c>
    </row>
    <row r="239" spans="1:11" ht="12.75" customHeight="1">
      <c r="A239" s="116"/>
      <c r="B239" s="149"/>
      <c r="C239" s="181"/>
      <c r="D239" s="66"/>
      <c r="E239" s="20" t="s">
        <v>432</v>
      </c>
      <c r="F239" s="21" t="s">
        <v>1</v>
      </c>
      <c r="G239" s="134"/>
      <c r="H239" s="40" t="s">
        <v>434</v>
      </c>
      <c r="I239" s="41">
        <f>+INT(24/H240)*H241</f>
        <v>82440</v>
      </c>
      <c r="J239" s="128"/>
      <c r="K239" s="42" t="s">
        <v>41</v>
      </c>
    </row>
    <row r="240" spans="1:11" ht="12.75" customHeight="1">
      <c r="A240" s="116"/>
      <c r="B240" s="149"/>
      <c r="C240" s="181"/>
      <c r="D240" s="66" t="s">
        <v>42</v>
      </c>
      <c r="E240" s="20" t="s">
        <v>436</v>
      </c>
      <c r="F240" s="21" t="s">
        <v>3</v>
      </c>
      <c r="G240" s="134"/>
      <c r="H240" s="40">
        <f>35*35*28.5/1000000</f>
        <v>0.0349125</v>
      </c>
      <c r="I240" s="38" t="s">
        <v>438</v>
      </c>
      <c r="J240" s="128"/>
      <c r="K240" s="42" t="s">
        <v>573</v>
      </c>
    </row>
    <row r="241" spans="1:11" ht="12.75" customHeight="1">
      <c r="A241" s="116"/>
      <c r="B241" s="149"/>
      <c r="C241" s="181"/>
      <c r="D241" s="66" t="s">
        <v>43</v>
      </c>
      <c r="E241" s="20" t="s">
        <v>443</v>
      </c>
      <c r="F241" s="21" t="s">
        <v>229</v>
      </c>
      <c r="G241" s="134"/>
      <c r="H241" s="43">
        <v>120</v>
      </c>
      <c r="I241" s="41">
        <f>+INT(54/H240)*H241</f>
        <v>185520</v>
      </c>
      <c r="J241" s="128"/>
      <c r="K241" s="42"/>
    </row>
    <row r="242" spans="1:11" ht="12.75" customHeight="1">
      <c r="A242" s="116"/>
      <c r="B242" s="149"/>
      <c r="C242" s="181"/>
      <c r="D242" s="66" t="s">
        <v>198</v>
      </c>
      <c r="E242" s="20" t="s">
        <v>444</v>
      </c>
      <c r="F242" s="21" t="s">
        <v>230</v>
      </c>
      <c r="G242" s="134"/>
      <c r="H242" s="40" t="s">
        <v>527</v>
      </c>
      <c r="I242" s="38" t="s">
        <v>445</v>
      </c>
      <c r="J242" s="128"/>
      <c r="K242" s="42"/>
    </row>
    <row r="243" spans="1:11" ht="12.75" customHeight="1">
      <c r="A243" s="116"/>
      <c r="B243" s="150"/>
      <c r="C243" s="182"/>
      <c r="D243" s="67" t="s">
        <v>446</v>
      </c>
      <c r="E243" s="22" t="s">
        <v>447</v>
      </c>
      <c r="F243" s="23" t="s">
        <v>448</v>
      </c>
      <c r="G243" s="135"/>
      <c r="H243" s="47" t="s">
        <v>782</v>
      </c>
      <c r="I243" s="59">
        <f>+INT(68/H240)*H241</f>
        <v>233640</v>
      </c>
      <c r="J243" s="128"/>
      <c r="K243" s="44"/>
    </row>
    <row r="244" spans="1:11" ht="15.75">
      <c r="A244" s="115">
        <v>41</v>
      </c>
      <c r="B244" s="167" t="s">
        <v>44</v>
      </c>
      <c r="C244" s="180"/>
      <c r="D244" s="52" t="s">
        <v>45</v>
      </c>
      <c r="E244" s="18" t="s">
        <v>429</v>
      </c>
      <c r="F244" s="19" t="s">
        <v>430</v>
      </c>
      <c r="G244" s="133" t="s">
        <v>700</v>
      </c>
      <c r="H244" s="37" t="s">
        <v>777</v>
      </c>
      <c r="I244" s="38" t="s">
        <v>431</v>
      </c>
      <c r="J244" s="128"/>
      <c r="K244" s="39" t="s">
        <v>456</v>
      </c>
    </row>
    <row r="245" spans="1:11" ht="12.75" customHeight="1">
      <c r="A245" s="116"/>
      <c r="B245" s="149"/>
      <c r="C245" s="181"/>
      <c r="D245" s="66" t="s">
        <v>46</v>
      </c>
      <c r="E245" s="20" t="s">
        <v>432</v>
      </c>
      <c r="F245" s="21" t="s">
        <v>1</v>
      </c>
      <c r="G245" s="134"/>
      <c r="H245" s="40" t="s">
        <v>434</v>
      </c>
      <c r="I245" s="41">
        <f>+INT(24/H246)*H247</f>
        <v>82440</v>
      </c>
      <c r="J245" s="128"/>
      <c r="K245" s="42" t="s">
        <v>41</v>
      </c>
    </row>
    <row r="246" spans="1:11" ht="12.75" customHeight="1">
      <c r="A246" s="116"/>
      <c r="B246" s="149"/>
      <c r="C246" s="181"/>
      <c r="D246" s="66" t="s">
        <v>42</v>
      </c>
      <c r="E246" s="20" t="s">
        <v>436</v>
      </c>
      <c r="F246" s="21" t="s">
        <v>3</v>
      </c>
      <c r="G246" s="134"/>
      <c r="H246" s="40">
        <f>35*35*28.5/1000000</f>
        <v>0.0349125</v>
      </c>
      <c r="I246" s="38" t="s">
        <v>438</v>
      </c>
      <c r="J246" s="128"/>
      <c r="K246" s="42" t="s">
        <v>573</v>
      </c>
    </row>
    <row r="247" spans="1:11" ht="12.75" customHeight="1">
      <c r="A247" s="116"/>
      <c r="B247" s="149"/>
      <c r="C247" s="181"/>
      <c r="D247" s="66" t="s">
        <v>47</v>
      </c>
      <c r="E247" s="20" t="s">
        <v>443</v>
      </c>
      <c r="F247" s="21" t="s">
        <v>229</v>
      </c>
      <c r="G247" s="134"/>
      <c r="H247" s="43">
        <v>120</v>
      </c>
      <c r="I247" s="41">
        <f>+INT(54/H246)*H247</f>
        <v>185520</v>
      </c>
      <c r="J247" s="128"/>
      <c r="K247" s="42"/>
    </row>
    <row r="248" spans="1:11" ht="12.75" customHeight="1">
      <c r="A248" s="116"/>
      <c r="B248" s="149"/>
      <c r="C248" s="181"/>
      <c r="D248" s="66" t="s">
        <v>198</v>
      </c>
      <c r="E248" s="20" t="s">
        <v>444</v>
      </c>
      <c r="F248" s="21" t="s">
        <v>230</v>
      </c>
      <c r="G248" s="134"/>
      <c r="H248" s="40" t="s">
        <v>527</v>
      </c>
      <c r="I248" s="38" t="s">
        <v>445</v>
      </c>
      <c r="J248" s="128"/>
      <c r="K248" s="42"/>
    </row>
    <row r="249" spans="1:11" ht="12.75" customHeight="1">
      <c r="A249" s="116"/>
      <c r="B249" s="150"/>
      <c r="C249" s="182"/>
      <c r="D249" s="67" t="s">
        <v>446</v>
      </c>
      <c r="E249" s="22" t="s">
        <v>447</v>
      </c>
      <c r="F249" s="23" t="s">
        <v>448</v>
      </c>
      <c r="G249" s="135"/>
      <c r="H249" s="47" t="s">
        <v>782</v>
      </c>
      <c r="I249" s="59">
        <f>+INT(68/H246)*H247</f>
        <v>233640</v>
      </c>
      <c r="J249" s="128"/>
      <c r="K249" s="44"/>
    </row>
    <row r="250" spans="1:11" ht="15.75" customHeight="1">
      <c r="A250" s="115">
        <v>42</v>
      </c>
      <c r="B250" s="123" t="s">
        <v>48</v>
      </c>
      <c r="C250" s="180"/>
      <c r="D250" s="52" t="s">
        <v>45</v>
      </c>
      <c r="E250" s="18" t="s">
        <v>429</v>
      </c>
      <c r="F250" s="19" t="s">
        <v>430</v>
      </c>
      <c r="G250" s="133" t="s">
        <v>700</v>
      </c>
      <c r="H250" s="37" t="s">
        <v>777</v>
      </c>
      <c r="I250" s="38" t="s">
        <v>431</v>
      </c>
      <c r="J250" s="130"/>
      <c r="K250" s="39" t="s">
        <v>456</v>
      </c>
    </row>
    <row r="251" spans="1:11" ht="12.75" customHeight="1">
      <c r="A251" s="116"/>
      <c r="B251" s="124"/>
      <c r="C251" s="181"/>
      <c r="D251" s="66"/>
      <c r="E251" s="20" t="s">
        <v>432</v>
      </c>
      <c r="F251" s="21" t="s">
        <v>1</v>
      </c>
      <c r="G251" s="134"/>
      <c r="H251" s="40" t="s">
        <v>434</v>
      </c>
      <c r="I251" s="41">
        <f>+INT(24/H252)*H253</f>
        <v>82440</v>
      </c>
      <c r="J251" s="131"/>
      <c r="K251" s="42" t="s">
        <v>41</v>
      </c>
    </row>
    <row r="252" spans="1:11" ht="12.75" customHeight="1">
      <c r="A252" s="116"/>
      <c r="B252" s="124"/>
      <c r="C252" s="181"/>
      <c r="D252" s="66" t="s">
        <v>49</v>
      </c>
      <c r="E252" s="20" t="s">
        <v>436</v>
      </c>
      <c r="F252" s="21" t="s">
        <v>3</v>
      </c>
      <c r="G252" s="134"/>
      <c r="H252" s="40">
        <f>35*35*28.5/1000000</f>
        <v>0.0349125</v>
      </c>
      <c r="I252" s="38" t="s">
        <v>438</v>
      </c>
      <c r="J252" s="131"/>
      <c r="K252" s="42" t="s">
        <v>573</v>
      </c>
    </row>
    <row r="253" spans="1:11" ht="12.75" customHeight="1">
      <c r="A253" s="116"/>
      <c r="B253" s="124"/>
      <c r="C253" s="181"/>
      <c r="D253" s="66" t="s">
        <v>50</v>
      </c>
      <c r="E253" s="20" t="s">
        <v>443</v>
      </c>
      <c r="F253" s="21" t="s">
        <v>229</v>
      </c>
      <c r="G253" s="134"/>
      <c r="H253" s="43">
        <v>120</v>
      </c>
      <c r="I253" s="41">
        <f>+INT(54/H252)*H253</f>
        <v>185520</v>
      </c>
      <c r="J253" s="131"/>
      <c r="K253" s="42"/>
    </row>
    <row r="254" spans="1:11" ht="12.75" customHeight="1">
      <c r="A254" s="116"/>
      <c r="B254" s="124"/>
      <c r="C254" s="181"/>
      <c r="D254" s="66" t="s">
        <v>198</v>
      </c>
      <c r="E254" s="20" t="s">
        <v>444</v>
      </c>
      <c r="F254" s="21" t="s">
        <v>230</v>
      </c>
      <c r="G254" s="134"/>
      <c r="H254" s="40" t="s">
        <v>51</v>
      </c>
      <c r="I254" s="38" t="s">
        <v>445</v>
      </c>
      <c r="J254" s="131"/>
      <c r="K254" s="42"/>
    </row>
    <row r="255" spans="1:11" ht="12.75" customHeight="1">
      <c r="A255" s="116"/>
      <c r="B255" s="125"/>
      <c r="C255" s="182"/>
      <c r="D255" s="67" t="s">
        <v>446</v>
      </c>
      <c r="E255" s="22" t="s">
        <v>447</v>
      </c>
      <c r="F255" s="23" t="s">
        <v>448</v>
      </c>
      <c r="G255" s="135"/>
      <c r="H255" s="47" t="s">
        <v>782</v>
      </c>
      <c r="I255" s="59">
        <f>+INT(68/H252)*H253</f>
        <v>233640</v>
      </c>
      <c r="J255" s="132"/>
      <c r="K255" s="44"/>
    </row>
    <row r="256" spans="1:11" ht="12.75" customHeight="1">
      <c r="A256" s="115">
        <v>43</v>
      </c>
      <c r="B256" s="123" t="s">
        <v>52</v>
      </c>
      <c r="C256" s="180"/>
      <c r="D256" s="52" t="s">
        <v>53</v>
      </c>
      <c r="E256" s="18" t="s">
        <v>429</v>
      </c>
      <c r="F256" s="19" t="s">
        <v>430</v>
      </c>
      <c r="G256" s="133" t="s">
        <v>700</v>
      </c>
      <c r="H256" s="37" t="s">
        <v>777</v>
      </c>
      <c r="I256" s="38" t="s">
        <v>431</v>
      </c>
      <c r="J256" s="128"/>
      <c r="K256" s="39" t="s">
        <v>456</v>
      </c>
    </row>
    <row r="257" spans="1:11" ht="12.75" customHeight="1">
      <c r="A257" s="116"/>
      <c r="B257" s="124"/>
      <c r="C257" s="181"/>
      <c r="D257" s="66" t="s">
        <v>46</v>
      </c>
      <c r="E257" s="20" t="s">
        <v>432</v>
      </c>
      <c r="F257" s="21" t="s">
        <v>702</v>
      </c>
      <c r="G257" s="134"/>
      <c r="H257" s="40" t="s">
        <v>434</v>
      </c>
      <c r="I257" s="41">
        <f>+INT(24/H258)*H259</f>
        <v>82440</v>
      </c>
      <c r="J257" s="128"/>
      <c r="K257" s="42" t="s">
        <v>459</v>
      </c>
    </row>
    <row r="258" spans="1:11" ht="12.75" customHeight="1">
      <c r="A258" s="116"/>
      <c r="B258" s="124"/>
      <c r="C258" s="181"/>
      <c r="D258" s="66" t="s">
        <v>42</v>
      </c>
      <c r="E258" s="20" t="s">
        <v>436</v>
      </c>
      <c r="F258" s="21" t="s">
        <v>703</v>
      </c>
      <c r="G258" s="134"/>
      <c r="H258" s="40">
        <f>35*35*28.5/1000000</f>
        <v>0.0349125</v>
      </c>
      <c r="I258" s="38" t="s">
        <v>438</v>
      </c>
      <c r="J258" s="128"/>
      <c r="K258" s="42"/>
    </row>
    <row r="259" spans="1:11" ht="12.75" customHeight="1">
      <c r="A259" s="116"/>
      <c r="B259" s="124"/>
      <c r="C259" s="181"/>
      <c r="D259" s="66" t="s">
        <v>54</v>
      </c>
      <c r="E259" s="20" t="s">
        <v>443</v>
      </c>
      <c r="F259" s="21" t="s">
        <v>229</v>
      </c>
      <c r="G259" s="134"/>
      <c r="H259" s="43">
        <v>120</v>
      </c>
      <c r="I259" s="41">
        <f>+INT(54/H258)*H259</f>
        <v>185520</v>
      </c>
      <c r="J259" s="128"/>
      <c r="K259" s="42"/>
    </row>
    <row r="260" spans="1:11" ht="15.75">
      <c r="A260" s="116"/>
      <c r="B260" s="124"/>
      <c r="C260" s="181"/>
      <c r="D260" s="66" t="s">
        <v>198</v>
      </c>
      <c r="E260" s="20" t="s">
        <v>444</v>
      </c>
      <c r="F260" s="21" t="s">
        <v>230</v>
      </c>
      <c r="G260" s="134"/>
      <c r="H260" s="40" t="s">
        <v>55</v>
      </c>
      <c r="I260" s="38" t="s">
        <v>445</v>
      </c>
      <c r="J260" s="128"/>
      <c r="K260" s="42"/>
    </row>
    <row r="261" spans="1:11" ht="15.75">
      <c r="A261" s="116"/>
      <c r="B261" s="125"/>
      <c r="C261" s="182"/>
      <c r="D261" s="67" t="s">
        <v>446</v>
      </c>
      <c r="E261" s="22" t="s">
        <v>447</v>
      </c>
      <c r="F261" s="23" t="s">
        <v>448</v>
      </c>
      <c r="G261" s="135"/>
      <c r="H261" s="47" t="s">
        <v>713</v>
      </c>
      <c r="I261" s="59">
        <f>+INT(68/H258)*H259</f>
        <v>233640</v>
      </c>
      <c r="J261" s="128"/>
      <c r="K261" s="44"/>
    </row>
    <row r="262" spans="1:11" ht="15.75">
      <c r="A262" s="115">
        <v>44</v>
      </c>
      <c r="B262" s="167" t="s">
        <v>845</v>
      </c>
      <c r="C262" s="180"/>
      <c r="D262" s="52" t="s">
        <v>56</v>
      </c>
      <c r="E262" s="18" t="s">
        <v>429</v>
      </c>
      <c r="F262" s="19" t="s">
        <v>430</v>
      </c>
      <c r="G262" s="133" t="s">
        <v>700</v>
      </c>
      <c r="H262" s="37" t="s">
        <v>777</v>
      </c>
      <c r="I262" s="38" t="s">
        <v>431</v>
      </c>
      <c r="J262" s="133" t="s">
        <v>854</v>
      </c>
      <c r="K262" s="39" t="s">
        <v>456</v>
      </c>
    </row>
    <row r="263" spans="1:11" ht="12.75" customHeight="1">
      <c r="A263" s="116"/>
      <c r="B263" s="149"/>
      <c r="C263" s="181"/>
      <c r="D263" s="66" t="s">
        <v>57</v>
      </c>
      <c r="E263" s="20" t="s">
        <v>432</v>
      </c>
      <c r="F263" s="21" t="s">
        <v>433</v>
      </c>
      <c r="G263" s="134"/>
      <c r="H263" s="40" t="s">
        <v>434</v>
      </c>
      <c r="I263" s="41">
        <f>+INT(24/H264)*H265</f>
        <v>82440</v>
      </c>
      <c r="J263" s="190"/>
      <c r="K263" s="42" t="s">
        <v>41</v>
      </c>
    </row>
    <row r="264" spans="1:11" ht="12.75" customHeight="1">
      <c r="A264" s="116"/>
      <c r="B264" s="149"/>
      <c r="C264" s="181"/>
      <c r="D264" s="66" t="s">
        <v>42</v>
      </c>
      <c r="E264" s="20" t="s">
        <v>436</v>
      </c>
      <c r="F264" s="21" t="s">
        <v>437</v>
      </c>
      <c r="G264" s="134"/>
      <c r="H264" s="40">
        <f>35*35*28.5/1000000</f>
        <v>0.0349125</v>
      </c>
      <c r="I264" s="38" t="s">
        <v>438</v>
      </c>
      <c r="J264" s="190"/>
      <c r="K264" s="42" t="s">
        <v>573</v>
      </c>
    </row>
    <row r="265" spans="1:11" ht="12.75" customHeight="1">
      <c r="A265" s="116"/>
      <c r="B265" s="149"/>
      <c r="C265" s="181"/>
      <c r="D265" s="66" t="s">
        <v>72</v>
      </c>
      <c r="E265" s="20" t="s">
        <v>662</v>
      </c>
      <c r="F265" s="21" t="s">
        <v>73</v>
      </c>
      <c r="G265" s="134"/>
      <c r="H265" s="43">
        <v>120</v>
      </c>
      <c r="I265" s="41">
        <f>+INT(54/H264)*H265</f>
        <v>185520</v>
      </c>
      <c r="J265" s="190"/>
      <c r="K265" s="42"/>
    </row>
    <row r="266" spans="1:11" ht="12.75" customHeight="1">
      <c r="A266" s="116"/>
      <c r="B266" s="149"/>
      <c r="C266" s="181"/>
      <c r="D266" s="66" t="s">
        <v>198</v>
      </c>
      <c r="E266" s="20" t="s">
        <v>443</v>
      </c>
      <c r="F266" s="21" t="s">
        <v>229</v>
      </c>
      <c r="G266" s="134"/>
      <c r="H266" s="40" t="s">
        <v>74</v>
      </c>
      <c r="I266" s="38" t="s">
        <v>445</v>
      </c>
      <c r="J266" s="190"/>
      <c r="K266" s="42"/>
    </row>
    <row r="267" spans="1:11" ht="12.75" customHeight="1">
      <c r="A267" s="116"/>
      <c r="B267" s="150"/>
      <c r="C267" s="182"/>
      <c r="D267" s="67" t="s">
        <v>446</v>
      </c>
      <c r="E267" s="20" t="s">
        <v>444</v>
      </c>
      <c r="F267" s="21" t="s">
        <v>230</v>
      </c>
      <c r="G267" s="135"/>
      <c r="H267" s="47" t="s">
        <v>782</v>
      </c>
      <c r="I267" s="59">
        <f>+INT(68/H264)*H265</f>
        <v>233640</v>
      </c>
      <c r="J267" s="191"/>
      <c r="K267" s="44"/>
    </row>
    <row r="268" spans="1:11" ht="15.75">
      <c r="A268" s="115">
        <v>45</v>
      </c>
      <c r="B268" s="167" t="s">
        <v>75</v>
      </c>
      <c r="C268" s="180"/>
      <c r="D268" s="52" t="s">
        <v>76</v>
      </c>
      <c r="E268" s="18" t="s">
        <v>429</v>
      </c>
      <c r="F268" s="19" t="s">
        <v>430</v>
      </c>
      <c r="G268" s="133" t="s">
        <v>700</v>
      </c>
      <c r="H268" s="37" t="s">
        <v>777</v>
      </c>
      <c r="I268" s="38" t="s">
        <v>431</v>
      </c>
      <c r="J268" s="133"/>
      <c r="K268" s="39" t="s">
        <v>456</v>
      </c>
    </row>
    <row r="269" spans="1:11" ht="15.75">
      <c r="A269" s="116"/>
      <c r="B269" s="149"/>
      <c r="C269" s="181"/>
      <c r="D269" s="66" t="s">
        <v>415</v>
      </c>
      <c r="E269" s="20" t="s">
        <v>432</v>
      </c>
      <c r="F269" s="21" t="s">
        <v>433</v>
      </c>
      <c r="G269" s="134"/>
      <c r="H269" s="40" t="s">
        <v>434</v>
      </c>
      <c r="I269" s="41">
        <f>+INT(24/H270)*H271</f>
        <v>82440</v>
      </c>
      <c r="J269" s="134"/>
      <c r="K269" s="42"/>
    </row>
    <row r="270" spans="1:11" ht="15.75">
      <c r="A270" s="116"/>
      <c r="B270" s="149"/>
      <c r="C270" s="181"/>
      <c r="D270" s="66" t="s">
        <v>42</v>
      </c>
      <c r="E270" s="20" t="s">
        <v>436</v>
      </c>
      <c r="F270" s="21" t="s">
        <v>437</v>
      </c>
      <c r="G270" s="134"/>
      <c r="H270" s="40">
        <f>35*35*28.5/1000000</f>
        <v>0.0349125</v>
      </c>
      <c r="I270" s="38" t="s">
        <v>438</v>
      </c>
      <c r="J270" s="134"/>
      <c r="K270" s="42" t="s">
        <v>573</v>
      </c>
    </row>
    <row r="271" spans="1:11" ht="15.75">
      <c r="A271" s="116"/>
      <c r="B271" s="149"/>
      <c r="C271" s="181"/>
      <c r="D271" s="66" t="s">
        <v>72</v>
      </c>
      <c r="E271" s="20" t="s">
        <v>662</v>
      </c>
      <c r="F271" s="21" t="s">
        <v>73</v>
      </c>
      <c r="G271" s="134"/>
      <c r="H271" s="43">
        <v>120</v>
      </c>
      <c r="I271" s="41">
        <f>+INT(54/H270)*H271</f>
        <v>185520</v>
      </c>
      <c r="J271" s="134"/>
      <c r="K271" s="42"/>
    </row>
    <row r="272" spans="1:11" ht="15.75">
      <c r="A272" s="116"/>
      <c r="B272" s="149"/>
      <c r="C272" s="181"/>
      <c r="D272" s="66" t="s">
        <v>198</v>
      </c>
      <c r="E272" s="20" t="s">
        <v>443</v>
      </c>
      <c r="F272" s="21" t="s">
        <v>229</v>
      </c>
      <c r="G272" s="134"/>
      <c r="H272" s="40" t="s">
        <v>495</v>
      </c>
      <c r="I272" s="38" t="s">
        <v>445</v>
      </c>
      <c r="J272" s="134"/>
      <c r="K272" s="42"/>
    </row>
    <row r="273" spans="1:11" ht="15.75">
      <c r="A273" s="116"/>
      <c r="B273" s="150"/>
      <c r="C273" s="182"/>
      <c r="D273" s="67" t="s">
        <v>446</v>
      </c>
      <c r="E273" s="20" t="s">
        <v>444</v>
      </c>
      <c r="F273" s="21" t="s">
        <v>230</v>
      </c>
      <c r="G273" s="135"/>
      <c r="H273" s="47" t="s">
        <v>782</v>
      </c>
      <c r="I273" s="59">
        <f>+INT(68/H270)*H271</f>
        <v>233640</v>
      </c>
      <c r="J273" s="135"/>
      <c r="K273" s="44"/>
    </row>
    <row r="274" spans="1:11" ht="15.75">
      <c r="A274" s="115">
        <v>46</v>
      </c>
      <c r="B274" s="167" t="s">
        <v>846</v>
      </c>
      <c r="C274" s="180"/>
      <c r="D274" s="52" t="s">
        <v>76</v>
      </c>
      <c r="E274" s="18" t="s">
        <v>429</v>
      </c>
      <c r="F274" s="19" t="s">
        <v>430</v>
      </c>
      <c r="G274" s="133" t="s">
        <v>700</v>
      </c>
      <c r="H274" s="37" t="s">
        <v>777</v>
      </c>
      <c r="I274" s="38" t="s">
        <v>431</v>
      </c>
      <c r="J274" s="133" t="s">
        <v>854</v>
      </c>
      <c r="K274" s="39" t="s">
        <v>456</v>
      </c>
    </row>
    <row r="275" spans="1:11" ht="28.5" customHeight="1">
      <c r="A275" s="116"/>
      <c r="B275" s="149"/>
      <c r="C275" s="181"/>
      <c r="D275" s="97" t="s">
        <v>498</v>
      </c>
      <c r="E275" s="20" t="s">
        <v>432</v>
      </c>
      <c r="F275" s="21" t="s">
        <v>433</v>
      </c>
      <c r="G275" s="134"/>
      <c r="H275" s="40" t="s">
        <v>434</v>
      </c>
      <c r="I275" s="41">
        <f>+INT(24/H276)*H277</f>
        <v>82440</v>
      </c>
      <c r="J275" s="190"/>
      <c r="K275" s="42"/>
    </row>
    <row r="276" spans="1:11" ht="15.75">
      <c r="A276" s="116"/>
      <c r="B276" s="149"/>
      <c r="C276" s="181"/>
      <c r="D276" s="66" t="s">
        <v>416</v>
      </c>
      <c r="E276" s="20" t="s">
        <v>436</v>
      </c>
      <c r="F276" s="21" t="s">
        <v>437</v>
      </c>
      <c r="G276" s="134"/>
      <c r="H276" s="40">
        <f>35*35*28.5/1000000</f>
        <v>0.0349125</v>
      </c>
      <c r="I276" s="38" t="s">
        <v>438</v>
      </c>
      <c r="J276" s="190"/>
      <c r="K276" s="42" t="s">
        <v>573</v>
      </c>
    </row>
    <row r="277" spans="1:11" ht="15.75">
      <c r="A277" s="116"/>
      <c r="B277" s="149"/>
      <c r="C277" s="181"/>
      <c r="D277" s="66" t="s">
        <v>499</v>
      </c>
      <c r="E277" s="20" t="s">
        <v>662</v>
      </c>
      <c r="F277" s="21" t="s">
        <v>73</v>
      </c>
      <c r="G277" s="134"/>
      <c r="H277" s="43">
        <v>120</v>
      </c>
      <c r="I277" s="41">
        <f>+INT(54/H276)*H277</f>
        <v>185520</v>
      </c>
      <c r="J277" s="190"/>
      <c r="K277" s="42"/>
    </row>
    <row r="278" spans="1:11" ht="15.75">
      <c r="A278" s="116"/>
      <c r="B278" s="149"/>
      <c r="C278" s="181"/>
      <c r="D278" s="66" t="s">
        <v>198</v>
      </c>
      <c r="E278" s="20" t="s">
        <v>443</v>
      </c>
      <c r="F278" s="21" t="s">
        <v>229</v>
      </c>
      <c r="G278" s="134"/>
      <c r="H278" s="40" t="s">
        <v>495</v>
      </c>
      <c r="I278" s="38" t="s">
        <v>445</v>
      </c>
      <c r="J278" s="190"/>
      <c r="K278" s="42"/>
    </row>
    <row r="279" spans="1:11" ht="15.75">
      <c r="A279" s="116"/>
      <c r="B279" s="150"/>
      <c r="C279" s="182"/>
      <c r="D279" s="67" t="s">
        <v>446</v>
      </c>
      <c r="E279" s="20" t="s">
        <v>444</v>
      </c>
      <c r="F279" s="21" t="s">
        <v>230</v>
      </c>
      <c r="G279" s="135"/>
      <c r="H279" s="47" t="s">
        <v>782</v>
      </c>
      <c r="I279" s="59">
        <f>+INT(68/H276)*H277</f>
        <v>233640</v>
      </c>
      <c r="J279" s="191"/>
      <c r="K279" s="44"/>
    </row>
    <row r="280" spans="1:11" ht="15.75">
      <c r="A280" s="115">
        <v>47</v>
      </c>
      <c r="B280" s="123" t="s">
        <v>80</v>
      </c>
      <c r="C280" s="180"/>
      <c r="D280" s="52" t="s">
        <v>77</v>
      </c>
      <c r="E280" s="18" t="s">
        <v>429</v>
      </c>
      <c r="F280" s="19" t="s">
        <v>430</v>
      </c>
      <c r="G280" s="133" t="s">
        <v>700</v>
      </c>
      <c r="H280" s="37" t="s">
        <v>777</v>
      </c>
      <c r="I280" s="38" t="s">
        <v>431</v>
      </c>
      <c r="J280" s="128"/>
      <c r="K280" s="39" t="s">
        <v>456</v>
      </c>
    </row>
    <row r="281" spans="1:11" ht="15.75">
      <c r="A281" s="116"/>
      <c r="B281" s="124"/>
      <c r="C281" s="181"/>
      <c r="D281" s="66" t="s">
        <v>81</v>
      </c>
      <c r="E281" s="20" t="s">
        <v>432</v>
      </c>
      <c r="F281" s="21" t="s">
        <v>433</v>
      </c>
      <c r="G281" s="134"/>
      <c r="H281" s="40" t="s">
        <v>78</v>
      </c>
      <c r="I281" s="41">
        <f>+INT(24/H282)*H283</f>
        <v>68760</v>
      </c>
      <c r="J281" s="128"/>
      <c r="K281" s="42" t="s">
        <v>573</v>
      </c>
    </row>
    <row r="282" spans="1:11" ht="15.75">
      <c r="A282" s="116"/>
      <c r="B282" s="124"/>
      <c r="C282" s="181"/>
      <c r="D282" s="66" t="s">
        <v>435</v>
      </c>
      <c r="E282" s="20" t="s">
        <v>436</v>
      </c>
      <c r="F282" s="21" t="s">
        <v>437</v>
      </c>
      <c r="G282" s="134"/>
      <c r="H282" s="40">
        <f>30*30*46.5/1000000</f>
        <v>0.04185</v>
      </c>
      <c r="I282" s="38" t="s">
        <v>438</v>
      </c>
      <c r="J282" s="128"/>
      <c r="K282" s="42"/>
    </row>
    <row r="283" spans="1:11" ht="15.75">
      <c r="A283" s="116"/>
      <c r="B283" s="124"/>
      <c r="C283" s="181"/>
      <c r="D283" s="66" t="s">
        <v>82</v>
      </c>
      <c r="E283" s="20" t="s">
        <v>662</v>
      </c>
      <c r="F283" s="21" t="s">
        <v>73</v>
      </c>
      <c r="G283" s="134"/>
      <c r="H283" s="43">
        <v>120</v>
      </c>
      <c r="I283" s="41">
        <f>+INT(54/H282)*H283</f>
        <v>154800</v>
      </c>
      <c r="J283" s="128"/>
      <c r="K283" s="42"/>
    </row>
    <row r="284" spans="1:11" ht="15.75">
      <c r="A284" s="116"/>
      <c r="B284" s="124"/>
      <c r="C284" s="181"/>
      <c r="D284" s="66" t="s">
        <v>198</v>
      </c>
      <c r="E284" s="20" t="s">
        <v>443</v>
      </c>
      <c r="F284" s="21" t="s">
        <v>229</v>
      </c>
      <c r="G284" s="134"/>
      <c r="H284" s="40" t="s">
        <v>83</v>
      </c>
      <c r="I284" s="38" t="s">
        <v>445</v>
      </c>
      <c r="J284" s="128"/>
      <c r="K284" s="42"/>
    </row>
    <row r="285" spans="1:11" ht="15.75">
      <c r="A285" s="116"/>
      <c r="B285" s="125"/>
      <c r="C285" s="182"/>
      <c r="D285" s="67" t="s">
        <v>446</v>
      </c>
      <c r="E285" s="20" t="s">
        <v>444</v>
      </c>
      <c r="F285" s="21" t="s">
        <v>230</v>
      </c>
      <c r="G285" s="135"/>
      <c r="H285" s="47" t="s">
        <v>79</v>
      </c>
      <c r="I285" s="59">
        <f>+INT(68/H282)*H283</f>
        <v>194880</v>
      </c>
      <c r="J285" s="128"/>
      <c r="K285" s="44"/>
    </row>
    <row r="286" spans="1:11" ht="15.75">
      <c r="A286" s="115">
        <v>48</v>
      </c>
      <c r="B286" s="109" t="s">
        <v>84</v>
      </c>
      <c r="C286" s="112"/>
      <c r="D286" s="17" t="s">
        <v>85</v>
      </c>
      <c r="E286" s="18" t="s">
        <v>429</v>
      </c>
      <c r="F286" s="19" t="s">
        <v>86</v>
      </c>
      <c r="G286" s="136" t="s">
        <v>87</v>
      </c>
      <c r="H286" s="37" t="s">
        <v>88</v>
      </c>
      <c r="I286" s="38" t="s">
        <v>431</v>
      </c>
      <c r="J286" s="128"/>
      <c r="K286" s="39"/>
    </row>
    <row r="287" spans="1:11" ht="15.75">
      <c r="A287" s="116"/>
      <c r="B287" s="110"/>
      <c r="C287" s="113"/>
      <c r="D287" s="63" t="s">
        <v>727</v>
      </c>
      <c r="E287" s="20" t="s">
        <v>432</v>
      </c>
      <c r="F287" s="21" t="s">
        <v>664</v>
      </c>
      <c r="G287" s="137"/>
      <c r="H287" s="40" t="s">
        <v>434</v>
      </c>
      <c r="I287" s="41">
        <f>+INT(24/H288)*H289</f>
        <v>17080</v>
      </c>
      <c r="J287" s="128"/>
      <c r="K287" s="42"/>
    </row>
    <row r="288" spans="1:11" ht="15.75">
      <c r="A288" s="116"/>
      <c r="B288" s="110"/>
      <c r="C288" s="113"/>
      <c r="D288" s="56" t="s">
        <v>435</v>
      </c>
      <c r="E288" s="20" t="s">
        <v>436</v>
      </c>
      <c r="F288" s="21" t="s">
        <v>437</v>
      </c>
      <c r="G288" s="137"/>
      <c r="H288" s="40">
        <f>37*44*34.5/1000000</f>
        <v>0.056166</v>
      </c>
      <c r="I288" s="38" t="s">
        <v>438</v>
      </c>
      <c r="J288" s="128"/>
      <c r="K288" s="42"/>
    </row>
    <row r="289" spans="1:11" ht="15.75">
      <c r="A289" s="116"/>
      <c r="B289" s="110"/>
      <c r="C289" s="113"/>
      <c r="D289" s="78" t="s">
        <v>89</v>
      </c>
      <c r="E289" s="20" t="s">
        <v>662</v>
      </c>
      <c r="F289" s="21" t="s">
        <v>90</v>
      </c>
      <c r="G289" s="137"/>
      <c r="H289" s="43">
        <v>40</v>
      </c>
      <c r="I289" s="41">
        <f>+INT(54/H288)*H289</f>
        <v>38440</v>
      </c>
      <c r="J289" s="128"/>
      <c r="K289" s="42"/>
    </row>
    <row r="290" spans="1:11" ht="15.75">
      <c r="A290" s="116"/>
      <c r="B290" s="110"/>
      <c r="C290" s="113"/>
      <c r="D290" s="56" t="s">
        <v>787</v>
      </c>
      <c r="E290" s="20" t="s">
        <v>443</v>
      </c>
      <c r="F290" s="21" t="s">
        <v>229</v>
      </c>
      <c r="G290" s="137"/>
      <c r="H290" s="40" t="s">
        <v>91</v>
      </c>
      <c r="I290" s="38" t="s">
        <v>445</v>
      </c>
      <c r="J290" s="128"/>
      <c r="K290" s="42"/>
    </row>
    <row r="291" spans="1:11" ht="15.75">
      <c r="A291" s="116"/>
      <c r="B291" s="111"/>
      <c r="C291" s="114"/>
      <c r="D291" s="64" t="s">
        <v>151</v>
      </c>
      <c r="E291" s="20" t="s">
        <v>444</v>
      </c>
      <c r="F291" s="21" t="s">
        <v>230</v>
      </c>
      <c r="G291" s="138"/>
      <c r="H291" s="47" t="s">
        <v>488</v>
      </c>
      <c r="I291" s="59">
        <f>+INT(68/H288)*H289</f>
        <v>48400</v>
      </c>
      <c r="J291" s="128"/>
      <c r="K291" s="44"/>
    </row>
    <row r="292" spans="1:14" ht="15.75">
      <c r="A292" s="115">
        <v>49</v>
      </c>
      <c r="B292" s="109" t="s">
        <v>735</v>
      </c>
      <c r="C292" s="112"/>
      <c r="D292" s="17" t="s">
        <v>840</v>
      </c>
      <c r="E292" s="74" t="s">
        <v>429</v>
      </c>
      <c r="F292" s="75" t="s">
        <v>736</v>
      </c>
      <c r="G292" s="136" t="s">
        <v>737</v>
      </c>
      <c r="H292" s="37" t="s">
        <v>738</v>
      </c>
      <c r="I292" s="38" t="s">
        <v>739</v>
      </c>
      <c r="J292" s="195"/>
      <c r="K292" s="39"/>
      <c r="N292"/>
    </row>
    <row r="293" spans="1:14" ht="15.75">
      <c r="A293" s="116"/>
      <c r="B293" s="110"/>
      <c r="C293" s="113"/>
      <c r="D293" s="63" t="s">
        <v>740</v>
      </c>
      <c r="E293" s="20" t="s">
        <v>432</v>
      </c>
      <c r="F293" s="21" t="s">
        <v>741</v>
      </c>
      <c r="G293" s="137"/>
      <c r="H293" s="40" t="s">
        <v>742</v>
      </c>
      <c r="I293" s="41">
        <f>+INT(24/H294)*H295</f>
        <v>15264</v>
      </c>
      <c r="J293" s="128"/>
      <c r="K293" s="42"/>
      <c r="N293"/>
    </row>
    <row r="294" spans="1:14" ht="15.75">
      <c r="A294" s="116"/>
      <c r="B294" s="110"/>
      <c r="C294" s="113"/>
      <c r="D294" s="56" t="s">
        <v>743</v>
      </c>
      <c r="E294" s="20" t="s">
        <v>436</v>
      </c>
      <c r="F294" s="21" t="s">
        <v>744</v>
      </c>
      <c r="G294" s="137"/>
      <c r="H294" s="40">
        <f>55*41*50/1000000</f>
        <v>0.11275</v>
      </c>
      <c r="I294" s="38" t="s">
        <v>745</v>
      </c>
      <c r="J294" s="128"/>
      <c r="K294" s="42"/>
      <c r="N294"/>
    </row>
    <row r="295" spans="1:14" ht="15.75">
      <c r="A295" s="116"/>
      <c r="B295" s="110"/>
      <c r="C295" s="113"/>
      <c r="D295" s="78" t="s">
        <v>746</v>
      </c>
      <c r="E295" s="20" t="s">
        <v>443</v>
      </c>
      <c r="F295" s="21" t="s">
        <v>15</v>
      </c>
      <c r="G295" s="137"/>
      <c r="H295" s="43">
        <v>72</v>
      </c>
      <c r="I295" s="41">
        <f>+INT(54/H294)*H295</f>
        <v>34416</v>
      </c>
      <c r="J295" s="128"/>
      <c r="K295" s="42"/>
      <c r="N295"/>
    </row>
    <row r="296" spans="1:14" ht="15.75">
      <c r="A296" s="116"/>
      <c r="B296" s="110"/>
      <c r="C296" s="113"/>
      <c r="D296" s="56" t="s">
        <v>747</v>
      </c>
      <c r="E296" s="20" t="s">
        <v>444</v>
      </c>
      <c r="F296" s="21" t="s">
        <v>16</v>
      </c>
      <c r="G296" s="137"/>
      <c r="H296" s="40" t="s">
        <v>748</v>
      </c>
      <c r="I296" s="38" t="s">
        <v>749</v>
      </c>
      <c r="J296" s="128"/>
      <c r="K296" s="42"/>
      <c r="N296"/>
    </row>
    <row r="297" spans="1:14" ht="15.75">
      <c r="A297" s="116"/>
      <c r="B297" s="111"/>
      <c r="C297" s="114"/>
      <c r="D297" s="64" t="s">
        <v>750</v>
      </c>
      <c r="E297" s="22" t="s">
        <v>447</v>
      </c>
      <c r="F297" s="23" t="s">
        <v>448</v>
      </c>
      <c r="G297" s="138"/>
      <c r="H297" s="47" t="s">
        <v>751</v>
      </c>
      <c r="I297" s="59">
        <f>+INT(68/H294)*H295</f>
        <v>43416</v>
      </c>
      <c r="J297" s="128"/>
      <c r="K297" s="44"/>
      <c r="N297"/>
    </row>
    <row r="298" spans="1:11" ht="15.75">
      <c r="A298" s="115">
        <v>50</v>
      </c>
      <c r="B298" s="109" t="s">
        <v>92</v>
      </c>
      <c r="C298" s="112"/>
      <c r="D298" s="17" t="s">
        <v>839</v>
      </c>
      <c r="E298" s="18" t="s">
        <v>429</v>
      </c>
      <c r="F298" s="19" t="s">
        <v>86</v>
      </c>
      <c r="G298" s="136" t="s">
        <v>700</v>
      </c>
      <c r="H298" s="37" t="s">
        <v>785</v>
      </c>
      <c r="I298" s="38" t="s">
        <v>431</v>
      </c>
      <c r="J298" s="195" t="s">
        <v>855</v>
      </c>
      <c r="K298" s="39"/>
    </row>
    <row r="299" spans="1:11" ht="15.75">
      <c r="A299" s="116"/>
      <c r="B299" s="110"/>
      <c r="C299" s="113"/>
      <c r="D299" s="63" t="s">
        <v>120</v>
      </c>
      <c r="E299" s="20" t="s">
        <v>432</v>
      </c>
      <c r="F299" s="21" t="s">
        <v>121</v>
      </c>
      <c r="G299" s="137"/>
      <c r="H299" s="40" t="s">
        <v>434</v>
      </c>
      <c r="I299" s="41">
        <f>+INT(24/H300)*H301</f>
        <v>15264</v>
      </c>
      <c r="J299" s="128"/>
      <c r="K299" s="42"/>
    </row>
    <row r="300" spans="1:11" ht="15.75">
      <c r="A300" s="116"/>
      <c r="B300" s="110"/>
      <c r="C300" s="113"/>
      <c r="D300" s="56" t="s">
        <v>435</v>
      </c>
      <c r="E300" s="20" t="s">
        <v>436</v>
      </c>
      <c r="F300" s="21" t="s">
        <v>122</v>
      </c>
      <c r="G300" s="137"/>
      <c r="H300" s="40">
        <f>55*41*50/1000000</f>
        <v>0.11275</v>
      </c>
      <c r="I300" s="38" t="s">
        <v>438</v>
      </c>
      <c r="J300" s="128"/>
      <c r="K300" s="42"/>
    </row>
    <row r="301" spans="1:11" ht="15.75">
      <c r="A301" s="116"/>
      <c r="B301" s="110"/>
      <c r="C301" s="113"/>
      <c r="D301" s="78" t="s">
        <v>123</v>
      </c>
      <c r="E301" s="20" t="s">
        <v>662</v>
      </c>
      <c r="F301" s="21" t="s">
        <v>124</v>
      </c>
      <c r="G301" s="137"/>
      <c r="H301" s="43">
        <v>72</v>
      </c>
      <c r="I301" s="41">
        <f>+INT(54/H300)*H301</f>
        <v>34416</v>
      </c>
      <c r="J301" s="128"/>
      <c r="K301" s="42"/>
    </row>
    <row r="302" spans="1:11" ht="15.75">
      <c r="A302" s="116"/>
      <c r="B302" s="110"/>
      <c r="C302" s="113"/>
      <c r="D302" s="56" t="s">
        <v>787</v>
      </c>
      <c r="E302" s="20" t="s">
        <v>443</v>
      </c>
      <c r="F302" s="21" t="s">
        <v>229</v>
      </c>
      <c r="G302" s="137"/>
      <c r="H302" s="40" t="s">
        <v>125</v>
      </c>
      <c r="I302" s="38" t="s">
        <v>445</v>
      </c>
      <c r="J302" s="128"/>
      <c r="K302" s="42"/>
    </row>
    <row r="303" spans="1:11" ht="15.75">
      <c r="A303" s="116"/>
      <c r="B303" s="111"/>
      <c r="C303" s="114"/>
      <c r="D303" s="64" t="s">
        <v>151</v>
      </c>
      <c r="E303" s="20" t="s">
        <v>444</v>
      </c>
      <c r="F303" s="21" t="s">
        <v>230</v>
      </c>
      <c r="G303" s="138"/>
      <c r="H303" s="47" t="s">
        <v>789</v>
      </c>
      <c r="I303" s="59">
        <f>+INT(68/H300)*H301</f>
        <v>43416</v>
      </c>
      <c r="J303" s="128"/>
      <c r="K303" s="44"/>
    </row>
    <row r="304" spans="1:11" ht="15.75">
      <c r="A304" s="115">
        <v>51</v>
      </c>
      <c r="B304" s="171" t="s">
        <v>126</v>
      </c>
      <c r="C304" s="112"/>
      <c r="D304" s="17" t="s">
        <v>838</v>
      </c>
      <c r="E304" s="74" t="s">
        <v>429</v>
      </c>
      <c r="F304" s="75" t="s">
        <v>430</v>
      </c>
      <c r="G304" s="136" t="s">
        <v>127</v>
      </c>
      <c r="H304" s="37" t="s">
        <v>785</v>
      </c>
      <c r="I304" s="38" t="s">
        <v>431</v>
      </c>
      <c r="J304" s="195"/>
      <c r="K304" s="39"/>
    </row>
    <row r="305" spans="1:11" ht="15.75">
      <c r="A305" s="116"/>
      <c r="B305" s="172"/>
      <c r="C305" s="113"/>
      <c r="D305" s="63" t="s">
        <v>128</v>
      </c>
      <c r="E305" s="20" t="s">
        <v>432</v>
      </c>
      <c r="F305" s="21" t="s">
        <v>19</v>
      </c>
      <c r="G305" s="137"/>
      <c r="H305" s="40" t="s">
        <v>434</v>
      </c>
      <c r="I305" s="41">
        <f>+INT(24/H306)*H307</f>
        <v>15264</v>
      </c>
      <c r="J305" s="128"/>
      <c r="K305" s="42"/>
    </row>
    <row r="306" spans="1:11" ht="15.75">
      <c r="A306" s="116"/>
      <c r="B306" s="172"/>
      <c r="C306" s="113"/>
      <c r="D306" s="56" t="s">
        <v>435</v>
      </c>
      <c r="E306" s="20" t="s">
        <v>436</v>
      </c>
      <c r="F306" s="21" t="s">
        <v>20</v>
      </c>
      <c r="G306" s="137"/>
      <c r="H306" s="40">
        <f>55*41*50/1000000</f>
        <v>0.11275</v>
      </c>
      <c r="I306" s="38" t="s">
        <v>438</v>
      </c>
      <c r="J306" s="128"/>
      <c r="K306" s="42"/>
    </row>
    <row r="307" spans="1:11" ht="15.75">
      <c r="A307" s="116"/>
      <c r="B307" s="172"/>
      <c r="C307" s="113"/>
      <c r="D307" s="78" t="s">
        <v>129</v>
      </c>
      <c r="E307" s="20" t="s">
        <v>443</v>
      </c>
      <c r="F307" s="21" t="s">
        <v>229</v>
      </c>
      <c r="G307" s="137"/>
      <c r="H307" s="43">
        <v>72</v>
      </c>
      <c r="I307" s="41">
        <f>+INT(54/H306)*H307</f>
        <v>34416</v>
      </c>
      <c r="J307" s="128"/>
      <c r="K307" s="42"/>
    </row>
    <row r="308" spans="1:11" ht="15.75">
      <c r="A308" s="116"/>
      <c r="B308" s="172"/>
      <c r="C308" s="113"/>
      <c r="D308" s="56" t="s">
        <v>787</v>
      </c>
      <c r="E308" s="20" t="s">
        <v>444</v>
      </c>
      <c r="F308" s="21" t="s">
        <v>230</v>
      </c>
      <c r="G308" s="137"/>
      <c r="H308" s="40" t="s">
        <v>130</v>
      </c>
      <c r="I308" s="38" t="s">
        <v>445</v>
      </c>
      <c r="J308" s="128"/>
      <c r="K308" s="42"/>
    </row>
    <row r="309" spans="1:11" ht="15.75">
      <c r="A309" s="116"/>
      <c r="B309" s="173"/>
      <c r="C309" s="114"/>
      <c r="D309" s="64" t="s">
        <v>151</v>
      </c>
      <c r="E309" s="22" t="s">
        <v>447</v>
      </c>
      <c r="F309" s="23" t="s">
        <v>448</v>
      </c>
      <c r="G309" s="138"/>
      <c r="H309" s="47" t="s">
        <v>488</v>
      </c>
      <c r="I309" s="59">
        <f>+INT(68/H306)*H307</f>
        <v>43416</v>
      </c>
      <c r="J309" s="128"/>
      <c r="K309" s="44"/>
    </row>
    <row r="310" spans="1:12" ht="15.75">
      <c r="A310" s="115">
        <v>52</v>
      </c>
      <c r="B310" s="109" t="s">
        <v>847</v>
      </c>
      <c r="C310" s="112"/>
      <c r="D310" s="17" t="s">
        <v>131</v>
      </c>
      <c r="E310" s="18" t="s">
        <v>429</v>
      </c>
      <c r="F310" s="19" t="s">
        <v>430</v>
      </c>
      <c r="G310" s="136" t="s">
        <v>700</v>
      </c>
      <c r="H310" s="37" t="s">
        <v>802</v>
      </c>
      <c r="I310" s="38" t="s">
        <v>431</v>
      </c>
      <c r="J310" s="195" t="s">
        <v>855</v>
      </c>
      <c r="K310" s="39" t="s">
        <v>456</v>
      </c>
      <c r="L310" s="202" t="s">
        <v>853</v>
      </c>
    </row>
    <row r="311" spans="1:12" ht="15.75">
      <c r="A311" s="116"/>
      <c r="B311" s="110"/>
      <c r="C311" s="113"/>
      <c r="D311" s="63" t="s">
        <v>120</v>
      </c>
      <c r="E311" s="20" t="s">
        <v>432</v>
      </c>
      <c r="F311" s="21" t="s">
        <v>121</v>
      </c>
      <c r="G311" s="137"/>
      <c r="H311" s="40" t="s">
        <v>804</v>
      </c>
      <c r="I311" s="41">
        <f>+INT(24/H312)*H313</f>
        <v>56800</v>
      </c>
      <c r="J311" s="128"/>
      <c r="K311" s="42"/>
      <c r="L311" s="203"/>
    </row>
    <row r="312" spans="1:12" ht="15.75">
      <c r="A312" s="116"/>
      <c r="B312" s="110"/>
      <c r="C312" s="113"/>
      <c r="D312" s="56" t="s">
        <v>435</v>
      </c>
      <c r="E312" s="20" t="s">
        <v>436</v>
      </c>
      <c r="F312" s="21" t="s">
        <v>122</v>
      </c>
      <c r="G312" s="137"/>
      <c r="H312" s="40">
        <f>46*34*27/1000000</f>
        <v>0.042228</v>
      </c>
      <c r="I312" s="38" t="s">
        <v>438</v>
      </c>
      <c r="J312" s="128"/>
      <c r="K312" s="42"/>
      <c r="L312" s="203"/>
    </row>
    <row r="313" spans="1:12" ht="15.75">
      <c r="A313" s="116"/>
      <c r="B313" s="110"/>
      <c r="C313" s="113"/>
      <c r="D313" s="78" t="s">
        <v>132</v>
      </c>
      <c r="E313" s="20" t="s">
        <v>662</v>
      </c>
      <c r="F313" s="21" t="s">
        <v>133</v>
      </c>
      <c r="G313" s="137"/>
      <c r="H313" s="43">
        <v>100</v>
      </c>
      <c r="I313" s="41">
        <f>+INT(54/H312)*H313</f>
        <v>127800</v>
      </c>
      <c r="J313" s="128"/>
      <c r="K313" s="42"/>
      <c r="L313" s="203"/>
    </row>
    <row r="314" spans="1:12" ht="15.75">
      <c r="A314" s="116"/>
      <c r="B314" s="110"/>
      <c r="C314" s="113"/>
      <c r="D314" s="56" t="s">
        <v>787</v>
      </c>
      <c r="E314" s="20" t="s">
        <v>443</v>
      </c>
      <c r="F314" s="21" t="s">
        <v>229</v>
      </c>
      <c r="G314" s="137"/>
      <c r="H314" s="40" t="s">
        <v>134</v>
      </c>
      <c r="I314" s="38" t="s">
        <v>445</v>
      </c>
      <c r="J314" s="128"/>
      <c r="K314" s="42"/>
      <c r="L314" s="203"/>
    </row>
    <row r="315" spans="1:12" ht="15.75">
      <c r="A315" s="116"/>
      <c r="B315" s="111"/>
      <c r="C315" s="114"/>
      <c r="D315" s="64" t="s">
        <v>446</v>
      </c>
      <c r="E315" s="20" t="s">
        <v>444</v>
      </c>
      <c r="F315" s="21" t="s">
        <v>230</v>
      </c>
      <c r="G315" s="138"/>
      <c r="H315" s="47" t="s">
        <v>807</v>
      </c>
      <c r="I315" s="59">
        <f>+INT(68/H312)*H313</f>
        <v>161000</v>
      </c>
      <c r="J315" s="128"/>
      <c r="K315" s="44"/>
      <c r="L315" s="203"/>
    </row>
    <row r="316" spans="1:12" ht="15.75">
      <c r="A316" s="115">
        <v>53</v>
      </c>
      <c r="B316" s="109" t="s">
        <v>848</v>
      </c>
      <c r="C316" s="112"/>
      <c r="D316" s="17" t="s">
        <v>131</v>
      </c>
      <c r="E316" s="18" t="s">
        <v>429</v>
      </c>
      <c r="F316" s="19" t="s">
        <v>430</v>
      </c>
      <c r="G316" s="136" t="s">
        <v>700</v>
      </c>
      <c r="H316" s="37" t="s">
        <v>802</v>
      </c>
      <c r="I316" s="38" t="s">
        <v>431</v>
      </c>
      <c r="J316" s="195" t="s">
        <v>856</v>
      </c>
      <c r="K316" s="39" t="s">
        <v>456</v>
      </c>
      <c r="L316" s="202" t="s">
        <v>852</v>
      </c>
    </row>
    <row r="317" spans="1:12" ht="15.75">
      <c r="A317" s="116"/>
      <c r="B317" s="110"/>
      <c r="C317" s="113"/>
      <c r="D317" s="63" t="s">
        <v>135</v>
      </c>
      <c r="E317" s="20" t="s">
        <v>432</v>
      </c>
      <c r="F317" s="21" t="s">
        <v>121</v>
      </c>
      <c r="G317" s="137"/>
      <c r="H317" s="40" t="s">
        <v>804</v>
      </c>
      <c r="I317" s="41">
        <f>+INT(24/H318)*H319</f>
        <v>56800</v>
      </c>
      <c r="J317" s="128"/>
      <c r="K317" s="42"/>
      <c r="L317" s="203"/>
    </row>
    <row r="318" spans="1:12" ht="15.75">
      <c r="A318" s="116"/>
      <c r="B318" s="110"/>
      <c r="C318" s="113"/>
      <c r="D318" s="56" t="s">
        <v>435</v>
      </c>
      <c r="E318" s="20" t="s">
        <v>436</v>
      </c>
      <c r="F318" s="21" t="s">
        <v>122</v>
      </c>
      <c r="G318" s="137"/>
      <c r="H318" s="40">
        <f>46*34*27/1000000</f>
        <v>0.042228</v>
      </c>
      <c r="I318" s="38" t="s">
        <v>438</v>
      </c>
      <c r="J318" s="128"/>
      <c r="K318" s="42"/>
      <c r="L318" s="203"/>
    </row>
    <row r="319" spans="1:12" ht="15.75">
      <c r="A319" s="116"/>
      <c r="B319" s="110"/>
      <c r="C319" s="113"/>
      <c r="D319" s="78" t="s">
        <v>132</v>
      </c>
      <c r="E319" s="20" t="s">
        <v>662</v>
      </c>
      <c r="F319" s="21" t="s">
        <v>124</v>
      </c>
      <c r="G319" s="137"/>
      <c r="H319" s="43">
        <v>100</v>
      </c>
      <c r="I319" s="41">
        <f>+INT(54/H318)*H319</f>
        <v>127800</v>
      </c>
      <c r="J319" s="128"/>
      <c r="K319" s="42"/>
      <c r="L319" s="203"/>
    </row>
    <row r="320" spans="1:12" ht="15.75">
      <c r="A320" s="116"/>
      <c r="B320" s="110"/>
      <c r="C320" s="113"/>
      <c r="D320" s="56" t="s">
        <v>787</v>
      </c>
      <c r="E320" s="20" t="s">
        <v>443</v>
      </c>
      <c r="F320" s="21" t="s">
        <v>229</v>
      </c>
      <c r="G320" s="137"/>
      <c r="H320" s="40" t="s">
        <v>136</v>
      </c>
      <c r="I320" s="38" t="s">
        <v>445</v>
      </c>
      <c r="J320" s="128"/>
      <c r="K320" s="42"/>
      <c r="L320" s="203"/>
    </row>
    <row r="321" spans="1:12" ht="15.75">
      <c r="A321" s="116"/>
      <c r="B321" s="111"/>
      <c r="C321" s="114"/>
      <c r="D321" s="64" t="s">
        <v>446</v>
      </c>
      <c r="E321" s="20" t="s">
        <v>444</v>
      </c>
      <c r="F321" s="21" t="s">
        <v>230</v>
      </c>
      <c r="G321" s="138"/>
      <c r="H321" s="47" t="s">
        <v>807</v>
      </c>
      <c r="I321" s="59">
        <f>+INT(68/H318)*H319</f>
        <v>161000</v>
      </c>
      <c r="J321" s="128"/>
      <c r="K321" s="44"/>
      <c r="L321" s="203"/>
    </row>
    <row r="322" spans="1:11" ht="15.75" customHeight="1">
      <c r="A322" s="115">
        <v>54</v>
      </c>
      <c r="B322" s="123" t="s">
        <v>140</v>
      </c>
      <c r="C322" s="180"/>
      <c r="D322" s="52" t="s">
        <v>141</v>
      </c>
      <c r="E322" s="18" t="s">
        <v>429</v>
      </c>
      <c r="F322" s="19" t="s">
        <v>430</v>
      </c>
      <c r="G322" s="126" t="s">
        <v>142</v>
      </c>
      <c r="H322" s="37" t="s">
        <v>143</v>
      </c>
      <c r="I322" s="38" t="s">
        <v>431</v>
      </c>
      <c r="J322" s="196" t="s">
        <v>144</v>
      </c>
      <c r="K322" s="38" t="s">
        <v>456</v>
      </c>
    </row>
    <row r="323" spans="1:11" ht="15.75">
      <c r="A323" s="116"/>
      <c r="B323" s="124"/>
      <c r="C323" s="181"/>
      <c r="D323" s="76" t="s">
        <v>145</v>
      </c>
      <c r="E323" s="20" t="s">
        <v>432</v>
      </c>
      <c r="F323" s="21" t="s">
        <v>1</v>
      </c>
      <c r="G323" s="127"/>
      <c r="H323" s="40" t="s">
        <v>804</v>
      </c>
      <c r="I323" s="41">
        <f>+INT(24/H324)*H325</f>
        <v>30800</v>
      </c>
      <c r="J323" s="197"/>
      <c r="K323" s="41" t="s">
        <v>459</v>
      </c>
    </row>
    <row r="324" spans="1:11" ht="15.75">
      <c r="A324" s="116"/>
      <c r="B324" s="124"/>
      <c r="C324" s="181"/>
      <c r="D324" s="66" t="s">
        <v>758</v>
      </c>
      <c r="E324" s="20" t="s">
        <v>436</v>
      </c>
      <c r="F324" s="21" t="s">
        <v>3</v>
      </c>
      <c r="G324" s="127"/>
      <c r="H324" s="40">
        <f>33*33*40/1000000</f>
        <v>0.04356</v>
      </c>
      <c r="I324" s="38" t="s">
        <v>438</v>
      </c>
      <c r="J324" s="197"/>
      <c r="K324" s="196"/>
    </row>
    <row r="325" spans="1:11" ht="15.75">
      <c r="A325" s="116"/>
      <c r="B325" s="124"/>
      <c r="C325" s="181"/>
      <c r="D325" s="66" t="s">
        <v>146</v>
      </c>
      <c r="E325" s="20" t="s">
        <v>443</v>
      </c>
      <c r="F325" s="21" t="s">
        <v>229</v>
      </c>
      <c r="G325" s="127"/>
      <c r="H325" s="43">
        <v>56</v>
      </c>
      <c r="I325" s="41">
        <f>+INT(54/H324)*H325</f>
        <v>69384</v>
      </c>
      <c r="J325" s="197"/>
      <c r="K325" s="197"/>
    </row>
    <row r="326" spans="1:11" ht="15.75">
      <c r="A326" s="116"/>
      <c r="B326" s="124"/>
      <c r="C326" s="181"/>
      <c r="D326" s="66" t="s">
        <v>571</v>
      </c>
      <c r="E326" s="20" t="s">
        <v>444</v>
      </c>
      <c r="F326" s="21" t="s">
        <v>230</v>
      </c>
      <c r="G326" s="127"/>
      <c r="H326" s="40" t="s">
        <v>147</v>
      </c>
      <c r="I326" s="38" t="s">
        <v>445</v>
      </c>
      <c r="J326" s="197"/>
      <c r="K326" s="197"/>
    </row>
    <row r="327" spans="1:11" ht="15.75">
      <c r="A327" s="116"/>
      <c r="B327" s="125"/>
      <c r="C327" s="182"/>
      <c r="D327" s="67" t="s">
        <v>446</v>
      </c>
      <c r="E327" s="22" t="s">
        <v>447</v>
      </c>
      <c r="F327" s="23" t="s">
        <v>448</v>
      </c>
      <c r="G327" s="129"/>
      <c r="H327" s="47" t="s">
        <v>148</v>
      </c>
      <c r="I327" s="59">
        <f>+INT(68/H324)*H325</f>
        <v>87416</v>
      </c>
      <c r="J327" s="198"/>
      <c r="K327" s="198"/>
    </row>
    <row r="328" spans="1:11" ht="15.75" customHeight="1">
      <c r="A328" s="115">
        <v>55</v>
      </c>
      <c r="B328" s="123" t="s">
        <v>158</v>
      </c>
      <c r="C328" s="180"/>
      <c r="D328" s="52" t="s">
        <v>159</v>
      </c>
      <c r="E328" s="18" t="s">
        <v>429</v>
      </c>
      <c r="F328" s="19" t="s">
        <v>430</v>
      </c>
      <c r="G328" s="126" t="s">
        <v>142</v>
      </c>
      <c r="H328" s="37" t="s">
        <v>26</v>
      </c>
      <c r="I328" s="38" t="s">
        <v>431</v>
      </c>
      <c r="J328" s="196" t="s">
        <v>144</v>
      </c>
      <c r="K328" s="38" t="s">
        <v>456</v>
      </c>
    </row>
    <row r="329" spans="1:11" ht="15.75">
      <c r="A329" s="116"/>
      <c r="B329" s="124"/>
      <c r="C329" s="181"/>
      <c r="D329" s="76" t="s">
        <v>160</v>
      </c>
      <c r="E329" s="20" t="s">
        <v>432</v>
      </c>
      <c r="F329" s="21" t="s">
        <v>489</v>
      </c>
      <c r="G329" s="127"/>
      <c r="H329" s="40" t="s">
        <v>804</v>
      </c>
      <c r="I329" s="41">
        <f>+INT(24/H330)*H331</f>
        <v>34752</v>
      </c>
      <c r="J329" s="197"/>
      <c r="K329" s="41" t="s">
        <v>459</v>
      </c>
    </row>
    <row r="330" spans="1:11" ht="15.75" customHeight="1">
      <c r="A330" s="116"/>
      <c r="B330" s="124"/>
      <c r="C330" s="181"/>
      <c r="D330" s="66" t="s">
        <v>758</v>
      </c>
      <c r="E330" s="20" t="s">
        <v>436</v>
      </c>
      <c r="F330" s="21" t="s">
        <v>161</v>
      </c>
      <c r="G330" s="127"/>
      <c r="H330" s="40">
        <v>0.0662</v>
      </c>
      <c r="I330" s="38" t="s">
        <v>438</v>
      </c>
      <c r="J330" s="197"/>
      <c r="K330" s="196"/>
    </row>
    <row r="331" spans="1:11" ht="15.75">
      <c r="A331" s="116"/>
      <c r="B331" s="124"/>
      <c r="C331" s="181"/>
      <c r="D331" s="66" t="s">
        <v>162</v>
      </c>
      <c r="E331" s="20" t="s">
        <v>662</v>
      </c>
      <c r="F331" s="21" t="s">
        <v>163</v>
      </c>
      <c r="G331" s="127"/>
      <c r="H331" s="43">
        <v>96</v>
      </c>
      <c r="I331" s="41">
        <f>+INT(54/H330)*H331</f>
        <v>78240</v>
      </c>
      <c r="J331" s="197"/>
      <c r="K331" s="197"/>
    </row>
    <row r="332" spans="1:11" ht="15.75">
      <c r="A332" s="116"/>
      <c r="B332" s="124"/>
      <c r="C332" s="181"/>
      <c r="D332" s="66" t="s">
        <v>164</v>
      </c>
      <c r="E332" s="20" t="s">
        <v>443</v>
      </c>
      <c r="F332" s="21" t="s">
        <v>229</v>
      </c>
      <c r="G332" s="127"/>
      <c r="H332" s="40" t="s">
        <v>27</v>
      </c>
      <c r="I332" s="38" t="s">
        <v>445</v>
      </c>
      <c r="J332" s="197"/>
      <c r="K332" s="197"/>
    </row>
    <row r="333" spans="1:11" ht="15.75">
      <c r="A333" s="116"/>
      <c r="B333" s="125"/>
      <c r="C333" s="182"/>
      <c r="D333" s="67" t="s">
        <v>446</v>
      </c>
      <c r="E333" s="20" t="s">
        <v>444</v>
      </c>
      <c r="F333" s="21" t="s">
        <v>230</v>
      </c>
      <c r="G333" s="129"/>
      <c r="H333" s="47" t="s">
        <v>28</v>
      </c>
      <c r="I333" s="59">
        <f>+INT(68/H330)*H331</f>
        <v>98592</v>
      </c>
      <c r="J333" s="198"/>
      <c r="K333" s="198"/>
    </row>
    <row r="334" spans="1:14" s="3" customFormat="1" ht="15.75" customHeight="1">
      <c r="A334" s="115">
        <v>56</v>
      </c>
      <c r="B334" s="109" t="s">
        <v>849</v>
      </c>
      <c r="C334" s="112"/>
      <c r="D334" s="62" t="s">
        <v>166</v>
      </c>
      <c r="E334" s="74" t="s">
        <v>429</v>
      </c>
      <c r="F334" s="75" t="s">
        <v>430</v>
      </c>
      <c r="G334" s="126" t="s">
        <v>167</v>
      </c>
      <c r="H334" s="37" t="s">
        <v>168</v>
      </c>
      <c r="I334" s="38" t="s">
        <v>431</v>
      </c>
      <c r="J334" s="136" t="s">
        <v>858</v>
      </c>
      <c r="K334" s="39" t="s">
        <v>456</v>
      </c>
      <c r="N334" s="68"/>
    </row>
    <row r="335" spans="1:14" s="3" customFormat="1" ht="15.75">
      <c r="A335" s="116"/>
      <c r="B335" s="110"/>
      <c r="C335" s="113"/>
      <c r="D335" s="76" t="s">
        <v>169</v>
      </c>
      <c r="E335" s="20" t="s">
        <v>432</v>
      </c>
      <c r="F335" s="21" t="s">
        <v>553</v>
      </c>
      <c r="G335" s="127"/>
      <c r="H335" s="40" t="s">
        <v>434</v>
      </c>
      <c r="I335" s="41">
        <f>+INT(24/H336)*H337</f>
        <v>54216</v>
      </c>
      <c r="J335" s="137"/>
      <c r="K335" s="42" t="s">
        <v>574</v>
      </c>
      <c r="N335" s="68"/>
    </row>
    <row r="336" spans="1:14" s="3" customFormat="1" ht="15.75">
      <c r="A336" s="116"/>
      <c r="B336" s="110"/>
      <c r="C336" s="113"/>
      <c r="D336" s="40" t="s">
        <v>170</v>
      </c>
      <c r="E336" s="20" t="s">
        <v>436</v>
      </c>
      <c r="F336" s="21" t="s">
        <v>554</v>
      </c>
      <c r="G336" s="127"/>
      <c r="H336" s="40">
        <f>38.5*33.5*37/1000000</f>
        <v>0.04772075</v>
      </c>
      <c r="I336" s="38" t="s">
        <v>438</v>
      </c>
      <c r="J336" s="137"/>
      <c r="K336" s="42"/>
      <c r="N336" s="68"/>
    </row>
    <row r="337" spans="1:14" s="3" customFormat="1" ht="15.75">
      <c r="A337" s="116"/>
      <c r="B337" s="110"/>
      <c r="C337" s="113"/>
      <c r="D337" s="78" t="s">
        <v>171</v>
      </c>
      <c r="E337" s="20" t="s">
        <v>662</v>
      </c>
      <c r="F337" s="21" t="s">
        <v>157</v>
      </c>
      <c r="G337" s="127"/>
      <c r="H337" s="43">
        <v>108</v>
      </c>
      <c r="I337" s="41">
        <f>+INT(54/H336)*H337</f>
        <v>122148</v>
      </c>
      <c r="J337" s="137"/>
      <c r="K337" s="42"/>
      <c r="N337" s="68"/>
    </row>
    <row r="338" spans="1:14" s="3" customFormat="1" ht="15.75">
      <c r="A338" s="116"/>
      <c r="B338" s="110"/>
      <c r="C338" s="113"/>
      <c r="D338" s="56" t="s">
        <v>812</v>
      </c>
      <c r="E338" s="20" t="s">
        <v>443</v>
      </c>
      <c r="F338" s="21" t="s">
        <v>229</v>
      </c>
      <c r="G338" s="127"/>
      <c r="H338" s="40" t="s">
        <v>172</v>
      </c>
      <c r="I338" s="38" t="s">
        <v>445</v>
      </c>
      <c r="J338" s="137"/>
      <c r="K338" s="42"/>
      <c r="N338" s="68"/>
    </row>
    <row r="339" spans="1:14" s="3" customFormat="1" ht="15.75">
      <c r="A339" s="116"/>
      <c r="B339" s="111"/>
      <c r="C339" s="114"/>
      <c r="D339" s="64" t="s">
        <v>446</v>
      </c>
      <c r="E339" s="20" t="s">
        <v>444</v>
      </c>
      <c r="F339" s="21" t="s">
        <v>230</v>
      </c>
      <c r="G339" s="129"/>
      <c r="H339" s="47" t="s">
        <v>173</v>
      </c>
      <c r="I339" s="59">
        <f>+INT(68/H336)*H337</f>
        <v>153792</v>
      </c>
      <c r="J339" s="138"/>
      <c r="K339" s="44"/>
      <c r="N339" s="68"/>
    </row>
    <row r="340" spans="1:14" s="3" customFormat="1" ht="15.75" customHeight="1">
      <c r="A340" s="115">
        <v>57</v>
      </c>
      <c r="B340" s="123" t="s">
        <v>174</v>
      </c>
      <c r="C340" s="120"/>
      <c r="D340" s="62" t="s">
        <v>175</v>
      </c>
      <c r="E340" s="74" t="s">
        <v>429</v>
      </c>
      <c r="F340" s="75" t="s">
        <v>430</v>
      </c>
      <c r="G340" s="106" t="s">
        <v>628</v>
      </c>
      <c r="H340" s="37" t="s">
        <v>176</v>
      </c>
      <c r="I340" s="38" t="s">
        <v>431</v>
      </c>
      <c r="J340" s="136"/>
      <c r="K340" s="39" t="s">
        <v>456</v>
      </c>
      <c r="N340" s="68"/>
    </row>
    <row r="341" spans="1:14" s="3" customFormat="1" ht="15.75">
      <c r="A341" s="116"/>
      <c r="B341" s="124"/>
      <c r="C341" s="121"/>
      <c r="D341" s="76" t="s">
        <v>177</v>
      </c>
      <c r="E341" s="20" t="s">
        <v>432</v>
      </c>
      <c r="F341" s="21" t="s">
        <v>178</v>
      </c>
      <c r="G341" s="107"/>
      <c r="H341" s="40" t="s">
        <v>434</v>
      </c>
      <c r="I341" s="41">
        <f>+INT(24/H342)*H343</f>
        <v>23200</v>
      </c>
      <c r="J341" s="137"/>
      <c r="K341" s="42" t="s">
        <v>459</v>
      </c>
      <c r="N341" s="68"/>
    </row>
    <row r="342" spans="1:14" s="3" customFormat="1" ht="15.75">
      <c r="A342" s="116"/>
      <c r="B342" s="124"/>
      <c r="C342" s="121"/>
      <c r="D342" s="56" t="s">
        <v>179</v>
      </c>
      <c r="E342" s="20" t="s">
        <v>436</v>
      </c>
      <c r="F342" s="21" t="s">
        <v>180</v>
      </c>
      <c r="G342" s="107"/>
      <c r="H342" s="40">
        <f>39*39*34/1000000</f>
        <v>0.051714</v>
      </c>
      <c r="I342" s="38" t="s">
        <v>438</v>
      </c>
      <c r="J342" s="137"/>
      <c r="K342" s="42"/>
      <c r="N342" s="68"/>
    </row>
    <row r="343" spans="1:14" s="3" customFormat="1" ht="15.75">
      <c r="A343" s="116"/>
      <c r="B343" s="124"/>
      <c r="C343" s="121"/>
      <c r="D343" s="56" t="s">
        <v>181</v>
      </c>
      <c r="E343" s="20" t="s">
        <v>662</v>
      </c>
      <c r="F343" s="21" t="s">
        <v>182</v>
      </c>
      <c r="G343" s="107"/>
      <c r="H343" s="43">
        <v>50</v>
      </c>
      <c r="I343" s="41">
        <f>+INT(54/H342)*H343</f>
        <v>52200</v>
      </c>
      <c r="J343" s="137"/>
      <c r="K343" s="42"/>
      <c r="N343" s="68"/>
    </row>
    <row r="344" spans="1:14" s="3" customFormat="1" ht="15.75">
      <c r="A344" s="116"/>
      <c r="B344" s="124"/>
      <c r="C344" s="121"/>
      <c r="D344" s="56" t="s">
        <v>307</v>
      </c>
      <c r="E344" s="20" t="s">
        <v>444</v>
      </c>
      <c r="F344" s="21" t="s">
        <v>230</v>
      </c>
      <c r="G344" s="107"/>
      <c r="H344" s="40" t="s">
        <v>725</v>
      </c>
      <c r="I344" s="38" t="s">
        <v>445</v>
      </c>
      <c r="J344" s="137"/>
      <c r="K344" s="42"/>
      <c r="N344" s="68"/>
    </row>
    <row r="345" spans="1:14" s="3" customFormat="1" ht="15.75">
      <c r="A345" s="116"/>
      <c r="B345" s="125"/>
      <c r="C345" s="122"/>
      <c r="D345" s="64" t="s">
        <v>446</v>
      </c>
      <c r="E345" s="22" t="s">
        <v>447</v>
      </c>
      <c r="F345" s="23" t="s">
        <v>448</v>
      </c>
      <c r="G345" s="108"/>
      <c r="H345" s="47" t="s">
        <v>183</v>
      </c>
      <c r="I345" s="59">
        <f>+INT(68/H342)*H343</f>
        <v>65700</v>
      </c>
      <c r="J345" s="138"/>
      <c r="K345" s="44"/>
      <c r="N345" s="68"/>
    </row>
    <row r="346" spans="1:11" ht="15.75" customHeight="1">
      <c r="A346" s="115">
        <v>58</v>
      </c>
      <c r="B346" s="163" t="s">
        <v>202</v>
      </c>
      <c r="C346" s="180"/>
      <c r="D346" s="62" t="s">
        <v>203</v>
      </c>
      <c r="E346" s="18" t="s">
        <v>429</v>
      </c>
      <c r="F346" s="19" t="s">
        <v>430</v>
      </c>
      <c r="G346" s="133" t="s">
        <v>204</v>
      </c>
      <c r="H346" s="37" t="s">
        <v>777</v>
      </c>
      <c r="I346" s="38" t="s">
        <v>431</v>
      </c>
      <c r="J346" s="128"/>
      <c r="K346" s="39"/>
    </row>
    <row r="347" spans="1:11" ht="12.75" customHeight="1">
      <c r="A347" s="116"/>
      <c r="B347" s="110"/>
      <c r="C347" s="181"/>
      <c r="D347" s="66" t="s">
        <v>728</v>
      </c>
      <c r="E347" s="20" t="s">
        <v>432</v>
      </c>
      <c r="F347" s="21" t="s">
        <v>178</v>
      </c>
      <c r="G347" s="134"/>
      <c r="H347" s="40" t="s">
        <v>434</v>
      </c>
      <c r="I347" s="41">
        <f>+INT(24/H348)*H349</f>
        <v>82440</v>
      </c>
      <c r="J347" s="128"/>
      <c r="K347" s="42"/>
    </row>
    <row r="348" spans="1:11" ht="12.75" customHeight="1">
      <c r="A348" s="116"/>
      <c r="B348" s="110"/>
      <c r="C348" s="181"/>
      <c r="D348" s="66" t="s">
        <v>42</v>
      </c>
      <c r="E348" s="20" t="s">
        <v>436</v>
      </c>
      <c r="F348" s="21" t="s">
        <v>180</v>
      </c>
      <c r="G348" s="134"/>
      <c r="H348" s="40">
        <f>35*35*28.5/1000000</f>
        <v>0.0349125</v>
      </c>
      <c r="I348" s="38" t="s">
        <v>438</v>
      </c>
      <c r="J348" s="128"/>
      <c r="K348" s="42"/>
    </row>
    <row r="349" spans="1:11" ht="12.75" customHeight="1">
      <c r="A349" s="116"/>
      <c r="B349" s="110"/>
      <c r="C349" s="181"/>
      <c r="D349" s="56" t="s">
        <v>251</v>
      </c>
      <c r="E349" s="20" t="s">
        <v>662</v>
      </c>
      <c r="F349" s="21" t="s">
        <v>252</v>
      </c>
      <c r="G349" s="134"/>
      <c r="H349" s="43">
        <v>120</v>
      </c>
      <c r="I349" s="41">
        <f>+INT(54/H348)*H349</f>
        <v>185520</v>
      </c>
      <c r="J349" s="128"/>
      <c r="K349" s="42"/>
    </row>
    <row r="350" spans="1:11" ht="12.75" customHeight="1">
      <c r="A350" s="116"/>
      <c r="B350" s="110"/>
      <c r="C350" s="181"/>
      <c r="D350" s="66" t="s">
        <v>198</v>
      </c>
      <c r="E350" s="20" t="s">
        <v>443</v>
      </c>
      <c r="F350" s="21" t="s">
        <v>229</v>
      </c>
      <c r="G350" s="134"/>
      <c r="H350" s="40" t="s">
        <v>253</v>
      </c>
      <c r="I350" s="38" t="s">
        <v>445</v>
      </c>
      <c r="J350" s="128"/>
      <c r="K350" s="42"/>
    </row>
    <row r="351" spans="1:11" ht="12.75" customHeight="1">
      <c r="A351" s="116"/>
      <c r="B351" s="111"/>
      <c r="C351" s="182"/>
      <c r="D351" s="64" t="s">
        <v>446</v>
      </c>
      <c r="E351" s="20" t="s">
        <v>444</v>
      </c>
      <c r="F351" s="21" t="s">
        <v>230</v>
      </c>
      <c r="G351" s="135"/>
      <c r="H351" s="47" t="s">
        <v>782</v>
      </c>
      <c r="I351" s="59">
        <f>+INT(68/H348)*H349</f>
        <v>233640</v>
      </c>
      <c r="J351" s="128"/>
      <c r="K351" s="44"/>
    </row>
    <row r="352" spans="1:11" ht="15.75">
      <c r="A352" s="115">
        <v>59</v>
      </c>
      <c r="B352" s="171" t="s">
        <v>850</v>
      </c>
      <c r="C352" s="180"/>
      <c r="D352" s="52" t="s">
        <v>119</v>
      </c>
      <c r="E352" s="18" t="s">
        <v>429</v>
      </c>
      <c r="F352" s="19" t="s">
        <v>430</v>
      </c>
      <c r="G352" s="186" t="s">
        <v>254</v>
      </c>
      <c r="H352" s="37" t="s">
        <v>137</v>
      </c>
      <c r="I352" s="38" t="s">
        <v>431</v>
      </c>
      <c r="J352" s="196" t="s">
        <v>305</v>
      </c>
      <c r="K352" s="39" t="s">
        <v>456</v>
      </c>
    </row>
    <row r="353" spans="1:11" ht="15.75">
      <c r="A353" s="116"/>
      <c r="B353" s="172"/>
      <c r="C353" s="181"/>
      <c r="D353" s="53" t="s">
        <v>256</v>
      </c>
      <c r="E353" s="20" t="s">
        <v>432</v>
      </c>
      <c r="F353" s="21" t="s">
        <v>257</v>
      </c>
      <c r="G353" s="187"/>
      <c r="H353" s="40" t="s">
        <v>804</v>
      </c>
      <c r="I353" s="41">
        <f>+INT(24/H354)*H355</f>
        <v>43600</v>
      </c>
      <c r="J353" s="197"/>
      <c r="K353" s="42" t="s">
        <v>258</v>
      </c>
    </row>
    <row r="354" spans="1:11" ht="15.75">
      <c r="A354" s="116"/>
      <c r="B354" s="172"/>
      <c r="C354" s="181"/>
      <c r="D354" s="66" t="s">
        <v>117</v>
      </c>
      <c r="E354" s="20" t="s">
        <v>436</v>
      </c>
      <c r="F354" s="21" t="s">
        <v>259</v>
      </c>
      <c r="G354" s="187"/>
      <c r="H354" s="40">
        <v>0.055</v>
      </c>
      <c r="I354" s="38" t="s">
        <v>438</v>
      </c>
      <c r="J354" s="197"/>
      <c r="K354" s="42"/>
    </row>
    <row r="355" spans="1:11" ht="15.75">
      <c r="A355" s="116"/>
      <c r="B355" s="172"/>
      <c r="C355" s="181"/>
      <c r="D355" s="66" t="s">
        <v>593</v>
      </c>
      <c r="E355" s="20" t="s">
        <v>443</v>
      </c>
      <c r="F355" s="21" t="s">
        <v>229</v>
      </c>
      <c r="G355" s="187"/>
      <c r="H355" s="43">
        <v>100</v>
      </c>
      <c r="I355" s="41">
        <f>+INT(54/H354)*H355</f>
        <v>98100</v>
      </c>
      <c r="J355" s="197"/>
      <c r="K355" s="42"/>
    </row>
    <row r="356" spans="1:11" ht="15.75">
      <c r="A356" s="116"/>
      <c r="B356" s="172"/>
      <c r="C356" s="181"/>
      <c r="D356" s="66" t="s">
        <v>116</v>
      </c>
      <c r="E356" s="20" t="s">
        <v>444</v>
      </c>
      <c r="F356" s="21" t="s">
        <v>230</v>
      </c>
      <c r="G356" s="187"/>
      <c r="H356" s="40" t="s">
        <v>138</v>
      </c>
      <c r="I356" s="38" t="s">
        <v>445</v>
      </c>
      <c r="J356" s="197"/>
      <c r="K356" s="42"/>
    </row>
    <row r="357" spans="1:11" ht="15.75">
      <c r="A357" s="116"/>
      <c r="B357" s="173"/>
      <c r="C357" s="182"/>
      <c r="D357" s="67" t="s">
        <v>446</v>
      </c>
      <c r="E357" s="22" t="s">
        <v>447</v>
      </c>
      <c r="F357" s="23" t="s">
        <v>448</v>
      </c>
      <c r="G357" s="188"/>
      <c r="H357" s="47" t="s">
        <v>139</v>
      </c>
      <c r="I357" s="59">
        <f>+INT(68/H354)*H355</f>
        <v>123600</v>
      </c>
      <c r="J357" s="198"/>
      <c r="K357" s="44"/>
    </row>
    <row r="358" spans="1:11" ht="15.75">
      <c r="A358" s="115">
        <v>60</v>
      </c>
      <c r="B358" s="199" t="s">
        <v>93</v>
      </c>
      <c r="C358" s="180"/>
      <c r="D358" s="52" t="s">
        <v>114</v>
      </c>
      <c r="E358" s="18" t="s">
        <v>429</v>
      </c>
      <c r="F358" s="19" t="s">
        <v>430</v>
      </c>
      <c r="G358" s="186" t="s">
        <v>254</v>
      </c>
      <c r="H358" s="37" t="s">
        <v>255</v>
      </c>
      <c r="I358" s="38" t="s">
        <v>431</v>
      </c>
      <c r="J358" s="128"/>
      <c r="K358" s="39" t="s">
        <v>456</v>
      </c>
    </row>
    <row r="359" spans="1:11" ht="15.75">
      <c r="A359" s="116"/>
      <c r="B359" s="200"/>
      <c r="C359" s="181"/>
      <c r="D359" s="53" t="s">
        <v>94</v>
      </c>
      <c r="E359" s="20" t="s">
        <v>432</v>
      </c>
      <c r="F359" s="21" t="s">
        <v>257</v>
      </c>
      <c r="G359" s="187"/>
      <c r="H359" s="40" t="s">
        <v>804</v>
      </c>
      <c r="I359" s="41">
        <f>+INT(24/H360)*H361</f>
        <v>46200</v>
      </c>
      <c r="J359" s="128"/>
      <c r="K359" s="42" t="s">
        <v>258</v>
      </c>
    </row>
    <row r="360" spans="1:11" ht="15.75">
      <c r="A360" s="116"/>
      <c r="B360" s="200"/>
      <c r="C360" s="181"/>
      <c r="D360" s="66" t="s">
        <v>115</v>
      </c>
      <c r="E360" s="20" t="s">
        <v>436</v>
      </c>
      <c r="F360" s="21" t="s">
        <v>259</v>
      </c>
      <c r="G360" s="187"/>
      <c r="H360" s="40">
        <f>41*34.5*44/1000000</f>
        <v>0.062238</v>
      </c>
      <c r="I360" s="38" t="s">
        <v>438</v>
      </c>
      <c r="J360" s="128"/>
      <c r="K360" s="42"/>
    </row>
    <row r="361" spans="1:11" ht="15.75">
      <c r="A361" s="116"/>
      <c r="B361" s="200"/>
      <c r="C361" s="181"/>
      <c r="D361" s="66" t="s">
        <v>594</v>
      </c>
      <c r="E361" s="20" t="s">
        <v>443</v>
      </c>
      <c r="F361" s="21" t="s">
        <v>229</v>
      </c>
      <c r="G361" s="187"/>
      <c r="H361" s="43">
        <v>120</v>
      </c>
      <c r="I361" s="41">
        <f>+INT(54/H360)*H361</f>
        <v>104040</v>
      </c>
      <c r="J361" s="128"/>
      <c r="K361" s="42"/>
    </row>
    <row r="362" spans="1:11" ht="15.75">
      <c r="A362" s="116"/>
      <c r="B362" s="200"/>
      <c r="C362" s="181"/>
      <c r="D362" s="66" t="s">
        <v>260</v>
      </c>
      <c r="E362" s="20" t="s">
        <v>444</v>
      </c>
      <c r="F362" s="21" t="s">
        <v>230</v>
      </c>
      <c r="G362" s="187"/>
      <c r="H362" s="40" t="s">
        <v>261</v>
      </c>
      <c r="I362" s="38" t="s">
        <v>445</v>
      </c>
      <c r="J362" s="128"/>
      <c r="K362" s="42"/>
    </row>
    <row r="363" spans="1:11" ht="15.75">
      <c r="A363" s="116"/>
      <c r="B363" s="201"/>
      <c r="C363" s="182"/>
      <c r="D363" s="67" t="s">
        <v>446</v>
      </c>
      <c r="E363" s="22" t="s">
        <v>447</v>
      </c>
      <c r="F363" s="23" t="s">
        <v>448</v>
      </c>
      <c r="G363" s="188"/>
      <c r="H363" s="47" t="s">
        <v>262</v>
      </c>
      <c r="I363" s="59">
        <f>+INT(68/H360)*H361</f>
        <v>131040</v>
      </c>
      <c r="J363" s="128"/>
      <c r="K363" s="44"/>
    </row>
    <row r="364" spans="1:11" ht="15.75">
      <c r="A364" s="115">
        <v>61</v>
      </c>
      <c r="B364" s="199" t="s">
        <v>95</v>
      </c>
      <c r="C364" s="180"/>
      <c r="D364" s="52" t="s">
        <v>113</v>
      </c>
      <c r="E364" s="18" t="s">
        <v>429</v>
      </c>
      <c r="F364" s="19" t="s">
        <v>96</v>
      </c>
      <c r="G364" s="186" t="s">
        <v>97</v>
      </c>
      <c r="H364" s="37" t="s">
        <v>98</v>
      </c>
      <c r="I364" s="38" t="s">
        <v>99</v>
      </c>
      <c r="J364" s="128"/>
      <c r="K364" s="39" t="s">
        <v>100</v>
      </c>
    </row>
    <row r="365" spans="1:11" ht="15.75">
      <c r="A365" s="116"/>
      <c r="B365" s="200"/>
      <c r="C365" s="181"/>
      <c r="D365" s="53" t="s">
        <v>101</v>
      </c>
      <c r="E365" s="20" t="s">
        <v>432</v>
      </c>
      <c r="F365" s="21" t="s">
        <v>102</v>
      </c>
      <c r="G365" s="187"/>
      <c r="H365" s="40" t="s">
        <v>103</v>
      </c>
      <c r="I365" s="41">
        <v>46200</v>
      </c>
      <c r="J365" s="128"/>
      <c r="K365" s="42" t="s">
        <v>104</v>
      </c>
    </row>
    <row r="366" spans="1:11" ht="15.75">
      <c r="A366" s="116"/>
      <c r="B366" s="200"/>
      <c r="C366" s="181"/>
      <c r="D366" s="66" t="s">
        <v>118</v>
      </c>
      <c r="E366" s="20" t="s">
        <v>436</v>
      </c>
      <c r="F366" s="21" t="s">
        <v>105</v>
      </c>
      <c r="G366" s="187"/>
      <c r="H366" s="40">
        <v>0.062238</v>
      </c>
      <c r="I366" s="38" t="s">
        <v>106</v>
      </c>
      <c r="J366" s="128"/>
      <c r="K366" s="42"/>
    </row>
    <row r="367" spans="1:11" ht="15.75">
      <c r="A367" s="116"/>
      <c r="B367" s="200"/>
      <c r="C367" s="181"/>
      <c r="D367" s="66" t="s">
        <v>107</v>
      </c>
      <c r="E367" s="20" t="s">
        <v>443</v>
      </c>
      <c r="F367" s="21" t="s">
        <v>229</v>
      </c>
      <c r="G367" s="187"/>
      <c r="H367" s="43">
        <v>120</v>
      </c>
      <c r="I367" s="41">
        <v>104040</v>
      </c>
      <c r="J367" s="128"/>
      <c r="K367" s="42"/>
    </row>
    <row r="368" spans="1:11" ht="15.75">
      <c r="A368" s="116"/>
      <c r="B368" s="200"/>
      <c r="C368" s="181"/>
      <c r="D368" s="66" t="s">
        <v>108</v>
      </c>
      <c r="E368" s="20" t="s">
        <v>444</v>
      </c>
      <c r="F368" s="21" t="s">
        <v>230</v>
      </c>
      <c r="G368" s="187"/>
      <c r="H368" s="40" t="s">
        <v>109</v>
      </c>
      <c r="I368" s="38" t="s">
        <v>110</v>
      </c>
      <c r="J368" s="128"/>
      <c r="K368" s="42"/>
    </row>
    <row r="369" spans="1:11" ht="15.75">
      <c r="A369" s="116"/>
      <c r="B369" s="201"/>
      <c r="C369" s="182"/>
      <c r="D369" s="67" t="s">
        <v>111</v>
      </c>
      <c r="E369" s="22" t="s">
        <v>447</v>
      </c>
      <c r="F369" s="23" t="s">
        <v>448</v>
      </c>
      <c r="G369" s="188"/>
      <c r="H369" s="47" t="s">
        <v>112</v>
      </c>
      <c r="I369" s="59">
        <v>131040</v>
      </c>
      <c r="J369" s="128"/>
      <c r="K369" s="44"/>
    </row>
    <row r="370" spans="1:11" ht="15.75">
      <c r="A370" s="115">
        <v>62</v>
      </c>
      <c r="B370" s="163" t="s">
        <v>263</v>
      </c>
      <c r="C370" s="112"/>
      <c r="D370" s="62" t="s">
        <v>264</v>
      </c>
      <c r="E370" s="18" t="s">
        <v>429</v>
      </c>
      <c r="F370" s="19" t="s">
        <v>430</v>
      </c>
      <c r="G370" s="186" t="s">
        <v>265</v>
      </c>
      <c r="H370" s="37" t="s">
        <v>266</v>
      </c>
      <c r="I370" s="38" t="s">
        <v>431</v>
      </c>
      <c r="J370" s="128"/>
      <c r="K370" s="39"/>
    </row>
    <row r="371" spans="1:11" ht="15.75">
      <c r="A371" s="116"/>
      <c r="B371" s="110"/>
      <c r="C371" s="113"/>
      <c r="D371" s="76" t="s">
        <v>267</v>
      </c>
      <c r="E371" s="20" t="s">
        <v>432</v>
      </c>
      <c r="F371" s="21" t="s">
        <v>1</v>
      </c>
      <c r="G371" s="187"/>
      <c r="H371" s="40" t="s">
        <v>804</v>
      </c>
      <c r="I371" s="41">
        <f>+INT(24/H372)*H373</f>
        <v>33300</v>
      </c>
      <c r="J371" s="128"/>
      <c r="K371" s="42"/>
    </row>
    <row r="372" spans="1:11" ht="15.75">
      <c r="A372" s="116"/>
      <c r="B372" s="110"/>
      <c r="C372" s="113"/>
      <c r="D372" s="40" t="s">
        <v>170</v>
      </c>
      <c r="E372" s="20" t="s">
        <v>436</v>
      </c>
      <c r="F372" s="21" t="s">
        <v>3</v>
      </c>
      <c r="G372" s="187"/>
      <c r="H372" s="40">
        <f>36*32*37.5/1000000</f>
        <v>0.0432</v>
      </c>
      <c r="I372" s="38" t="s">
        <v>438</v>
      </c>
      <c r="J372" s="128"/>
      <c r="K372" s="42"/>
    </row>
    <row r="373" spans="1:11" ht="15.75">
      <c r="A373" s="116"/>
      <c r="B373" s="110"/>
      <c r="C373" s="113"/>
      <c r="D373" s="78" t="s">
        <v>268</v>
      </c>
      <c r="E373" s="20" t="s">
        <v>662</v>
      </c>
      <c r="F373" s="21" t="s">
        <v>201</v>
      </c>
      <c r="G373" s="187"/>
      <c r="H373" s="43">
        <v>60</v>
      </c>
      <c r="I373" s="41">
        <f>+INT(54/H372)*H373</f>
        <v>75000</v>
      </c>
      <c r="J373" s="128"/>
      <c r="K373" s="42"/>
    </row>
    <row r="374" spans="1:11" ht="15.75">
      <c r="A374" s="116"/>
      <c r="B374" s="110"/>
      <c r="C374" s="113"/>
      <c r="D374" s="56" t="s">
        <v>269</v>
      </c>
      <c r="E374" s="20" t="s">
        <v>443</v>
      </c>
      <c r="F374" s="21" t="s">
        <v>229</v>
      </c>
      <c r="G374" s="187"/>
      <c r="H374" s="40" t="s">
        <v>270</v>
      </c>
      <c r="I374" s="38" t="s">
        <v>445</v>
      </c>
      <c r="J374" s="128"/>
      <c r="K374" s="42"/>
    </row>
    <row r="375" spans="1:11" ht="15.75">
      <c r="A375" s="116"/>
      <c r="B375" s="111"/>
      <c r="C375" s="114"/>
      <c r="D375" s="64" t="s">
        <v>446</v>
      </c>
      <c r="E375" s="20" t="s">
        <v>444</v>
      </c>
      <c r="F375" s="21" t="s">
        <v>230</v>
      </c>
      <c r="G375" s="188"/>
      <c r="H375" s="47" t="s">
        <v>271</v>
      </c>
      <c r="I375" s="59">
        <f>+INT(68/H372)*H373</f>
        <v>94440</v>
      </c>
      <c r="J375" s="128"/>
      <c r="K375" s="44"/>
    </row>
    <row r="376" spans="1:14" s="3" customFormat="1" ht="15.75" customHeight="1">
      <c r="A376" s="115">
        <v>63</v>
      </c>
      <c r="B376" s="163" t="s">
        <v>272</v>
      </c>
      <c r="C376" s="112"/>
      <c r="D376" s="62" t="s">
        <v>264</v>
      </c>
      <c r="E376" s="18" t="s">
        <v>429</v>
      </c>
      <c r="F376" s="19" t="s">
        <v>430</v>
      </c>
      <c r="G376" s="186" t="s">
        <v>265</v>
      </c>
      <c r="H376" s="37" t="s">
        <v>266</v>
      </c>
      <c r="I376" s="38" t="s">
        <v>431</v>
      </c>
      <c r="J376" s="105"/>
      <c r="K376" s="39" t="s">
        <v>456</v>
      </c>
      <c r="N376" s="68"/>
    </row>
    <row r="377" spans="1:14" s="3" customFormat="1" ht="15.75">
      <c r="A377" s="116"/>
      <c r="B377" s="110"/>
      <c r="C377" s="113"/>
      <c r="D377" s="76" t="s">
        <v>273</v>
      </c>
      <c r="E377" s="20" t="s">
        <v>432</v>
      </c>
      <c r="F377" s="21" t="s">
        <v>1</v>
      </c>
      <c r="G377" s="187"/>
      <c r="H377" s="40" t="s">
        <v>804</v>
      </c>
      <c r="I377" s="41">
        <f>+INT(24/H378)*H379</f>
        <v>33300</v>
      </c>
      <c r="J377" s="105"/>
      <c r="K377" s="42"/>
      <c r="N377" s="68"/>
    </row>
    <row r="378" spans="1:14" s="3" customFormat="1" ht="15.75">
      <c r="A378" s="116"/>
      <c r="B378" s="110"/>
      <c r="C378" s="113"/>
      <c r="D378" s="40" t="s">
        <v>170</v>
      </c>
      <c r="E378" s="20" t="s">
        <v>436</v>
      </c>
      <c r="F378" s="21" t="s">
        <v>3</v>
      </c>
      <c r="G378" s="187"/>
      <c r="H378" s="40">
        <f>36*32*37.5/1000000</f>
        <v>0.0432</v>
      </c>
      <c r="I378" s="38" t="s">
        <v>438</v>
      </c>
      <c r="J378" s="105"/>
      <c r="K378" s="42"/>
      <c r="N378" s="68"/>
    </row>
    <row r="379" spans="1:14" s="3" customFormat="1" ht="15.75">
      <c r="A379" s="116"/>
      <c r="B379" s="110"/>
      <c r="C379" s="113"/>
      <c r="D379" s="78" t="s">
        <v>274</v>
      </c>
      <c r="E379" s="20" t="s">
        <v>662</v>
      </c>
      <c r="F379" s="21" t="s">
        <v>201</v>
      </c>
      <c r="G379" s="187"/>
      <c r="H379" s="43">
        <v>60</v>
      </c>
      <c r="I379" s="41">
        <f>+INT(54/H378)*H379</f>
        <v>75000</v>
      </c>
      <c r="J379" s="105"/>
      <c r="K379" s="42"/>
      <c r="N379" s="68"/>
    </row>
    <row r="380" spans="1:14" s="3" customFormat="1" ht="15.75">
      <c r="A380" s="116"/>
      <c r="B380" s="110"/>
      <c r="C380" s="113"/>
      <c r="D380" s="56" t="s">
        <v>269</v>
      </c>
      <c r="E380" s="20" t="s">
        <v>443</v>
      </c>
      <c r="F380" s="21" t="s">
        <v>229</v>
      </c>
      <c r="G380" s="187"/>
      <c r="H380" s="40" t="s">
        <v>275</v>
      </c>
      <c r="I380" s="38" t="s">
        <v>445</v>
      </c>
      <c r="J380" s="105"/>
      <c r="K380" s="42"/>
      <c r="N380" s="68"/>
    </row>
    <row r="381" spans="1:14" s="3" customFormat="1" ht="15.75">
      <c r="A381" s="116"/>
      <c r="B381" s="111"/>
      <c r="C381" s="114"/>
      <c r="D381" s="64" t="s">
        <v>446</v>
      </c>
      <c r="E381" s="20" t="s">
        <v>444</v>
      </c>
      <c r="F381" s="21" t="s">
        <v>230</v>
      </c>
      <c r="G381" s="188"/>
      <c r="H381" s="47" t="s">
        <v>276</v>
      </c>
      <c r="I381" s="59">
        <f>+INT(68/H378)*H379</f>
        <v>94440</v>
      </c>
      <c r="J381" s="105"/>
      <c r="K381" s="44"/>
      <c r="N381" s="68"/>
    </row>
    <row r="382" spans="1:11" ht="15.75" customHeight="1">
      <c r="A382" s="115">
        <v>64</v>
      </c>
      <c r="B382" s="163" t="s">
        <v>277</v>
      </c>
      <c r="C382" s="112"/>
      <c r="D382" s="62" t="s">
        <v>278</v>
      </c>
      <c r="E382" s="18" t="s">
        <v>429</v>
      </c>
      <c r="F382" s="19" t="s">
        <v>430</v>
      </c>
      <c r="G382" s="186" t="s">
        <v>279</v>
      </c>
      <c r="H382" s="37" t="s">
        <v>280</v>
      </c>
      <c r="I382" s="38" t="s">
        <v>431</v>
      </c>
      <c r="J382" s="128"/>
      <c r="K382" s="39"/>
    </row>
    <row r="383" spans="1:11" ht="15.75">
      <c r="A383" s="116"/>
      <c r="B383" s="110"/>
      <c r="C383" s="113"/>
      <c r="D383" s="76" t="s">
        <v>267</v>
      </c>
      <c r="E383" s="20" t="s">
        <v>432</v>
      </c>
      <c r="F383" s="21" t="s">
        <v>1</v>
      </c>
      <c r="G383" s="187"/>
      <c r="H383" s="40" t="s">
        <v>804</v>
      </c>
      <c r="I383" s="41">
        <f>+INT(24/H384)*H385</f>
        <v>51192</v>
      </c>
      <c r="J383" s="128"/>
      <c r="K383" s="42"/>
    </row>
    <row r="384" spans="1:11" ht="15.75">
      <c r="A384" s="116"/>
      <c r="B384" s="110"/>
      <c r="C384" s="113"/>
      <c r="D384" s="40" t="s">
        <v>170</v>
      </c>
      <c r="E384" s="20" t="s">
        <v>436</v>
      </c>
      <c r="F384" s="21" t="s">
        <v>3</v>
      </c>
      <c r="G384" s="187"/>
      <c r="H384" s="40">
        <f>36*38*37/1000000</f>
        <v>0.050616</v>
      </c>
      <c r="I384" s="38" t="s">
        <v>438</v>
      </c>
      <c r="J384" s="128"/>
      <c r="K384" s="42"/>
    </row>
    <row r="385" spans="1:11" ht="15.75">
      <c r="A385" s="116"/>
      <c r="B385" s="110"/>
      <c r="C385" s="113"/>
      <c r="D385" s="78" t="s">
        <v>281</v>
      </c>
      <c r="E385" s="20" t="s">
        <v>662</v>
      </c>
      <c r="F385" s="21" t="s">
        <v>157</v>
      </c>
      <c r="G385" s="187"/>
      <c r="H385" s="43">
        <v>108</v>
      </c>
      <c r="I385" s="41">
        <f>+INT(54/H384)*H385</f>
        <v>115128</v>
      </c>
      <c r="J385" s="128"/>
      <c r="K385" s="42"/>
    </row>
    <row r="386" spans="1:11" ht="15.75">
      <c r="A386" s="116"/>
      <c r="B386" s="110"/>
      <c r="C386" s="113"/>
      <c r="D386" s="56" t="s">
        <v>269</v>
      </c>
      <c r="E386" s="20" t="s">
        <v>443</v>
      </c>
      <c r="F386" s="21" t="s">
        <v>229</v>
      </c>
      <c r="G386" s="187"/>
      <c r="H386" s="40" t="s">
        <v>282</v>
      </c>
      <c r="I386" s="38" t="s">
        <v>445</v>
      </c>
      <c r="J386" s="128"/>
      <c r="K386" s="42"/>
    </row>
    <row r="387" spans="1:11" ht="15.75">
      <c r="A387" s="116"/>
      <c r="B387" s="111"/>
      <c r="C387" s="114"/>
      <c r="D387" s="64" t="s">
        <v>446</v>
      </c>
      <c r="E387" s="20" t="s">
        <v>444</v>
      </c>
      <c r="F387" s="21" t="s">
        <v>230</v>
      </c>
      <c r="G387" s="188"/>
      <c r="H387" s="47" t="s">
        <v>283</v>
      </c>
      <c r="I387" s="59">
        <f>+INT(68/H384)*H385</f>
        <v>145044</v>
      </c>
      <c r="J387" s="128"/>
      <c r="K387" s="44"/>
    </row>
    <row r="388" spans="1:14" s="3" customFormat="1" ht="15.75" customHeight="1">
      <c r="A388" s="115">
        <v>65</v>
      </c>
      <c r="B388" s="163" t="s">
        <v>284</v>
      </c>
      <c r="C388" s="112"/>
      <c r="D388" s="62" t="s">
        <v>278</v>
      </c>
      <c r="E388" s="18" t="s">
        <v>429</v>
      </c>
      <c r="F388" s="19" t="s">
        <v>430</v>
      </c>
      <c r="G388" s="186" t="s">
        <v>285</v>
      </c>
      <c r="H388" s="37" t="s">
        <v>266</v>
      </c>
      <c r="I388" s="38" t="s">
        <v>431</v>
      </c>
      <c r="J388" s="105"/>
      <c r="K388" s="39"/>
      <c r="N388" s="68"/>
    </row>
    <row r="389" spans="1:14" s="3" customFormat="1" ht="15.75">
      <c r="A389" s="116"/>
      <c r="B389" s="110"/>
      <c r="C389" s="113"/>
      <c r="D389" s="76" t="s">
        <v>273</v>
      </c>
      <c r="E389" s="20" t="s">
        <v>432</v>
      </c>
      <c r="F389" s="21" t="s">
        <v>1</v>
      </c>
      <c r="G389" s="187"/>
      <c r="H389" s="40" t="s">
        <v>804</v>
      </c>
      <c r="I389" s="41">
        <f>+INT(24/H390)*H391</f>
        <v>33300</v>
      </c>
      <c r="J389" s="105"/>
      <c r="K389" s="42"/>
      <c r="N389" s="68"/>
    </row>
    <row r="390" spans="1:14" s="3" customFormat="1" ht="15.75">
      <c r="A390" s="116"/>
      <c r="B390" s="110"/>
      <c r="C390" s="113"/>
      <c r="D390" s="40" t="s">
        <v>170</v>
      </c>
      <c r="E390" s="20" t="s">
        <v>436</v>
      </c>
      <c r="F390" s="21" t="s">
        <v>3</v>
      </c>
      <c r="G390" s="187"/>
      <c r="H390" s="40">
        <f>36*32*37.5/1000000</f>
        <v>0.0432</v>
      </c>
      <c r="I390" s="38" t="s">
        <v>438</v>
      </c>
      <c r="J390" s="105"/>
      <c r="K390" s="42"/>
      <c r="N390" s="68"/>
    </row>
    <row r="391" spans="1:14" s="3" customFormat="1" ht="15.75">
      <c r="A391" s="116"/>
      <c r="B391" s="110"/>
      <c r="C391" s="113"/>
      <c r="D391" s="78" t="s">
        <v>286</v>
      </c>
      <c r="E391" s="20" t="s">
        <v>662</v>
      </c>
      <c r="F391" s="21" t="s">
        <v>157</v>
      </c>
      <c r="G391" s="187"/>
      <c r="H391" s="43">
        <v>60</v>
      </c>
      <c r="I391" s="41">
        <f>+INT(54/H390)*H391</f>
        <v>75000</v>
      </c>
      <c r="J391" s="105"/>
      <c r="K391" s="42"/>
      <c r="N391" s="68"/>
    </row>
    <row r="392" spans="1:14" s="3" customFormat="1" ht="15.75">
      <c r="A392" s="116"/>
      <c r="B392" s="110"/>
      <c r="C392" s="113"/>
      <c r="D392" s="56" t="s">
        <v>269</v>
      </c>
      <c r="E392" s="20" t="s">
        <v>443</v>
      </c>
      <c r="F392" s="21" t="s">
        <v>229</v>
      </c>
      <c r="G392" s="187"/>
      <c r="H392" s="40" t="s">
        <v>287</v>
      </c>
      <c r="I392" s="38" t="s">
        <v>445</v>
      </c>
      <c r="J392" s="105"/>
      <c r="K392" s="42"/>
      <c r="N392" s="68"/>
    </row>
    <row r="393" spans="1:14" s="3" customFormat="1" ht="15.75">
      <c r="A393" s="116"/>
      <c r="B393" s="111"/>
      <c r="C393" s="114"/>
      <c r="D393" s="64" t="s">
        <v>446</v>
      </c>
      <c r="E393" s="20" t="s">
        <v>444</v>
      </c>
      <c r="F393" s="21" t="s">
        <v>230</v>
      </c>
      <c r="G393" s="188"/>
      <c r="H393" s="47" t="s">
        <v>276</v>
      </c>
      <c r="I393" s="59">
        <f>+INT(68/H390)*H391</f>
        <v>94440</v>
      </c>
      <c r="J393" s="105"/>
      <c r="K393" s="44"/>
      <c r="N393" s="68"/>
    </row>
    <row r="394" spans="1:11" ht="15.75" customHeight="1">
      <c r="A394" s="115">
        <v>66</v>
      </c>
      <c r="B394" s="109" t="s">
        <v>288</v>
      </c>
      <c r="C394" s="112"/>
      <c r="D394" s="17" t="s">
        <v>289</v>
      </c>
      <c r="E394" s="18" t="s">
        <v>429</v>
      </c>
      <c r="F394" s="19" t="s">
        <v>430</v>
      </c>
      <c r="G394" s="106" t="s">
        <v>290</v>
      </c>
      <c r="H394" s="37" t="s">
        <v>255</v>
      </c>
      <c r="I394" s="38" t="s">
        <v>431</v>
      </c>
      <c r="J394" s="128"/>
      <c r="K394" s="39"/>
    </row>
    <row r="395" spans="1:11" ht="15.75">
      <c r="A395" s="116"/>
      <c r="B395" s="110"/>
      <c r="C395" s="113"/>
      <c r="D395" s="63" t="s">
        <v>291</v>
      </c>
      <c r="E395" s="20" t="s">
        <v>432</v>
      </c>
      <c r="F395" s="21" t="s">
        <v>292</v>
      </c>
      <c r="G395" s="107"/>
      <c r="H395" s="40" t="s">
        <v>804</v>
      </c>
      <c r="I395" s="41">
        <f>+INT(24/H396)*H397</f>
        <v>46200</v>
      </c>
      <c r="J395" s="128"/>
      <c r="K395" s="42"/>
    </row>
    <row r="396" spans="1:11" ht="15.75">
      <c r="A396" s="116"/>
      <c r="B396" s="110"/>
      <c r="C396" s="113"/>
      <c r="D396" s="56" t="s">
        <v>492</v>
      </c>
      <c r="E396" s="20" t="s">
        <v>436</v>
      </c>
      <c r="F396" s="21" t="s">
        <v>293</v>
      </c>
      <c r="G396" s="107"/>
      <c r="H396" s="40">
        <f>41*34.5*44/1000000</f>
        <v>0.062238</v>
      </c>
      <c r="I396" s="38" t="s">
        <v>438</v>
      </c>
      <c r="J396" s="128"/>
      <c r="K396" s="42"/>
    </row>
    <row r="397" spans="1:11" ht="15.75">
      <c r="A397" s="116"/>
      <c r="B397" s="110"/>
      <c r="C397" s="113"/>
      <c r="D397" s="78" t="s">
        <v>294</v>
      </c>
      <c r="E397" s="20" t="s">
        <v>443</v>
      </c>
      <c r="F397" s="21" t="s">
        <v>229</v>
      </c>
      <c r="G397" s="107"/>
      <c r="H397" s="43">
        <v>120</v>
      </c>
      <c r="I397" s="41">
        <f>+INT(54/H396)*H397</f>
        <v>104040</v>
      </c>
      <c r="J397" s="128"/>
      <c r="K397" s="42"/>
    </row>
    <row r="398" spans="1:11" ht="15.75">
      <c r="A398" s="116"/>
      <c r="B398" s="110"/>
      <c r="C398" s="113"/>
      <c r="D398" s="56" t="s">
        <v>165</v>
      </c>
      <c r="E398" s="20" t="s">
        <v>444</v>
      </c>
      <c r="F398" s="21" t="s">
        <v>230</v>
      </c>
      <c r="G398" s="107"/>
      <c r="H398" s="40" t="s">
        <v>261</v>
      </c>
      <c r="I398" s="38" t="s">
        <v>445</v>
      </c>
      <c r="J398" s="128"/>
      <c r="K398" s="42"/>
    </row>
    <row r="399" spans="1:11" ht="15.75">
      <c r="A399" s="116"/>
      <c r="B399" s="111"/>
      <c r="C399" s="114"/>
      <c r="D399" s="64" t="s">
        <v>446</v>
      </c>
      <c r="E399" s="22" t="s">
        <v>447</v>
      </c>
      <c r="F399" s="23" t="s">
        <v>448</v>
      </c>
      <c r="G399" s="108"/>
      <c r="H399" s="47" t="s">
        <v>262</v>
      </c>
      <c r="I399" s="59">
        <f>+INT(68/H396)*H397</f>
        <v>131040</v>
      </c>
      <c r="J399" s="128"/>
      <c r="K399" s="44"/>
    </row>
    <row r="400" spans="1:14" s="3" customFormat="1" ht="15.75">
      <c r="A400" s="115">
        <v>67</v>
      </c>
      <c r="B400" s="123" t="s">
        <v>295</v>
      </c>
      <c r="C400" s="120"/>
      <c r="D400" s="62" t="s">
        <v>296</v>
      </c>
      <c r="E400" s="74" t="s">
        <v>429</v>
      </c>
      <c r="F400" s="75" t="s">
        <v>430</v>
      </c>
      <c r="G400" s="106" t="s">
        <v>297</v>
      </c>
      <c r="H400" s="37" t="s">
        <v>298</v>
      </c>
      <c r="I400" s="38" t="s">
        <v>431</v>
      </c>
      <c r="J400" s="104" t="s">
        <v>338</v>
      </c>
      <c r="K400" s="39" t="s">
        <v>456</v>
      </c>
      <c r="N400" s="68"/>
    </row>
    <row r="401" spans="1:14" s="3" customFormat="1" ht="15.75">
      <c r="A401" s="116"/>
      <c r="B401" s="124"/>
      <c r="C401" s="121"/>
      <c r="D401" s="76" t="s">
        <v>299</v>
      </c>
      <c r="E401" s="20" t="s">
        <v>432</v>
      </c>
      <c r="F401" s="21" t="s">
        <v>553</v>
      </c>
      <c r="G401" s="107"/>
      <c r="H401" s="40" t="s">
        <v>300</v>
      </c>
      <c r="I401" s="41">
        <f>+INT(24/H402)*H403</f>
        <v>23424</v>
      </c>
      <c r="J401" s="105"/>
      <c r="K401" s="42"/>
      <c r="N401" s="68"/>
    </row>
    <row r="402" spans="1:14" s="3" customFormat="1" ht="15.75">
      <c r="A402" s="116"/>
      <c r="B402" s="124"/>
      <c r="C402" s="121"/>
      <c r="D402" s="56" t="s">
        <v>301</v>
      </c>
      <c r="E402" s="20" t="s">
        <v>436</v>
      </c>
      <c r="F402" s="21" t="s">
        <v>554</v>
      </c>
      <c r="G402" s="107"/>
      <c r="H402" s="40">
        <f>39.5*39.5*42/1000000</f>
        <v>0.0655305</v>
      </c>
      <c r="I402" s="38" t="s">
        <v>438</v>
      </c>
      <c r="J402" s="105"/>
      <c r="K402" s="42"/>
      <c r="N402" s="68"/>
    </row>
    <row r="403" spans="1:14" s="3" customFormat="1" ht="15.75">
      <c r="A403" s="116"/>
      <c r="B403" s="124"/>
      <c r="C403" s="121"/>
      <c r="D403" s="56" t="s">
        <v>302</v>
      </c>
      <c r="E403" s="20" t="s">
        <v>443</v>
      </c>
      <c r="F403" s="21" t="s">
        <v>229</v>
      </c>
      <c r="G403" s="107"/>
      <c r="H403" s="43">
        <v>64</v>
      </c>
      <c r="I403" s="41">
        <f>+INT(54/H402)*H403</f>
        <v>52736</v>
      </c>
      <c r="J403" s="105"/>
      <c r="K403" s="42"/>
      <c r="N403" s="68"/>
    </row>
    <row r="404" spans="1:14" s="3" customFormat="1" ht="15.75">
      <c r="A404" s="116"/>
      <c r="B404" s="124"/>
      <c r="C404" s="121"/>
      <c r="D404" s="56" t="s">
        <v>570</v>
      </c>
      <c r="E404" s="20" t="s">
        <v>444</v>
      </c>
      <c r="F404" s="21" t="s">
        <v>230</v>
      </c>
      <c r="G404" s="107"/>
      <c r="H404" s="40" t="s">
        <v>303</v>
      </c>
      <c r="I404" s="38" t="s">
        <v>445</v>
      </c>
      <c r="J404" s="105"/>
      <c r="K404" s="42"/>
      <c r="N404" s="68"/>
    </row>
    <row r="405" spans="1:14" s="3" customFormat="1" ht="15.75">
      <c r="A405" s="116"/>
      <c r="B405" s="125"/>
      <c r="C405" s="122"/>
      <c r="D405" s="64" t="s">
        <v>446</v>
      </c>
      <c r="E405" s="22" t="s">
        <v>447</v>
      </c>
      <c r="F405" s="23" t="s">
        <v>448</v>
      </c>
      <c r="G405" s="108"/>
      <c r="H405" s="47" t="s">
        <v>789</v>
      </c>
      <c r="I405" s="59">
        <f>+INT(68/H402)*H403</f>
        <v>66368</v>
      </c>
      <c r="J405" s="105"/>
      <c r="K405" s="44"/>
      <c r="N405" s="68"/>
    </row>
    <row r="406" spans="1:14" s="3" customFormat="1" ht="15.75" customHeight="1">
      <c r="A406" s="115">
        <v>68</v>
      </c>
      <c r="B406" s="117" t="s">
        <v>643</v>
      </c>
      <c r="C406" s="120"/>
      <c r="D406" s="62" t="s">
        <v>647</v>
      </c>
      <c r="E406" s="74" t="s">
        <v>320</v>
      </c>
      <c r="F406" s="75" t="s">
        <v>430</v>
      </c>
      <c r="G406" s="106" t="s">
        <v>187</v>
      </c>
      <c r="H406" s="37" t="s">
        <v>184</v>
      </c>
      <c r="I406" s="38" t="s">
        <v>431</v>
      </c>
      <c r="J406" s="104" t="s">
        <v>338</v>
      </c>
      <c r="K406" s="39" t="s">
        <v>456</v>
      </c>
      <c r="N406" s="68"/>
    </row>
    <row r="407" spans="1:14" s="3" customFormat="1" ht="15.75">
      <c r="A407" s="116"/>
      <c r="B407" s="118"/>
      <c r="C407" s="121"/>
      <c r="D407" s="76" t="s">
        <v>321</v>
      </c>
      <c r="E407" s="20" t="s">
        <v>432</v>
      </c>
      <c r="F407" s="21" t="s">
        <v>178</v>
      </c>
      <c r="G407" s="107"/>
      <c r="H407" s="40" t="s">
        <v>434</v>
      </c>
      <c r="I407" s="41">
        <f>+INT(24/H408)*H409</f>
        <v>9000</v>
      </c>
      <c r="J407" s="105"/>
      <c r="K407" s="42" t="s">
        <v>41</v>
      </c>
      <c r="N407" s="68"/>
    </row>
    <row r="408" spans="1:14" s="3" customFormat="1" ht="15.75">
      <c r="A408" s="116"/>
      <c r="B408" s="118"/>
      <c r="C408" s="121"/>
      <c r="D408" s="56" t="s">
        <v>645</v>
      </c>
      <c r="E408" s="20" t="s">
        <v>436</v>
      </c>
      <c r="F408" s="21" t="s">
        <v>180</v>
      </c>
      <c r="G408" s="107"/>
      <c r="H408" s="40">
        <f>54.5*17*34.5/1000000</f>
        <v>0.03196425</v>
      </c>
      <c r="I408" s="38" t="s">
        <v>438</v>
      </c>
      <c r="J408" s="105"/>
      <c r="K408" s="42" t="s">
        <v>459</v>
      </c>
      <c r="N408" s="68"/>
    </row>
    <row r="409" spans="1:14" s="3" customFormat="1" ht="15.75">
      <c r="A409" s="116"/>
      <c r="B409" s="118"/>
      <c r="C409" s="121"/>
      <c r="D409" s="56" t="s">
        <v>644</v>
      </c>
      <c r="E409" s="20" t="s">
        <v>662</v>
      </c>
      <c r="F409" s="80" t="s">
        <v>333</v>
      </c>
      <c r="G409" s="107"/>
      <c r="H409" s="43">
        <v>12</v>
      </c>
      <c r="I409" s="41">
        <f>+INT(54/H408)*H409</f>
        <v>20268</v>
      </c>
      <c r="J409" s="105"/>
      <c r="K409" s="42"/>
      <c r="N409" s="68"/>
    </row>
    <row r="410" spans="1:14" s="3" customFormat="1" ht="15.75">
      <c r="A410" s="116"/>
      <c r="B410" s="118"/>
      <c r="C410" s="121"/>
      <c r="D410" s="56" t="s">
        <v>646</v>
      </c>
      <c r="E410" s="20" t="s">
        <v>194</v>
      </c>
      <c r="F410" s="21" t="s">
        <v>329</v>
      </c>
      <c r="G410" s="107"/>
      <c r="H410" s="40" t="s">
        <v>549</v>
      </c>
      <c r="I410" s="38" t="s">
        <v>445</v>
      </c>
      <c r="J410" s="105"/>
      <c r="K410" s="42"/>
      <c r="N410" s="68"/>
    </row>
    <row r="411" spans="1:14" s="3" customFormat="1" ht="15.75">
      <c r="A411" s="116"/>
      <c r="B411" s="119"/>
      <c r="C411" s="122"/>
      <c r="D411" s="64" t="s">
        <v>304</v>
      </c>
      <c r="E411" s="20" t="s">
        <v>196</v>
      </c>
      <c r="F411" s="21" t="s">
        <v>197</v>
      </c>
      <c r="G411" s="108"/>
      <c r="H411" s="47" t="s">
        <v>711</v>
      </c>
      <c r="I411" s="59">
        <f>+INT(68/H408)*H409</f>
        <v>25524</v>
      </c>
      <c r="J411" s="105"/>
      <c r="K411" s="44"/>
      <c r="N411" s="68"/>
    </row>
    <row r="412" spans="1:12" s="3" customFormat="1" ht="15.75" customHeight="1">
      <c r="A412" s="115">
        <v>69</v>
      </c>
      <c r="B412" s="123" t="s">
        <v>319</v>
      </c>
      <c r="C412" s="120"/>
      <c r="D412" s="62" t="s">
        <v>648</v>
      </c>
      <c r="E412" s="74" t="s">
        <v>320</v>
      </c>
      <c r="F412" s="75" t="s">
        <v>430</v>
      </c>
      <c r="G412" s="106" t="s">
        <v>187</v>
      </c>
      <c r="H412" s="37" t="s">
        <v>184</v>
      </c>
      <c r="I412" s="38" t="s">
        <v>431</v>
      </c>
      <c r="J412" s="104" t="s">
        <v>338</v>
      </c>
      <c r="K412" s="39" t="s">
        <v>456</v>
      </c>
      <c r="L412" s="204" t="s">
        <v>851</v>
      </c>
    </row>
    <row r="413" spans="1:14" s="3" customFormat="1" ht="15.75">
      <c r="A413" s="116"/>
      <c r="B413" s="124"/>
      <c r="C413" s="121"/>
      <c r="D413" s="76" t="s">
        <v>321</v>
      </c>
      <c r="E413" s="20" t="s">
        <v>432</v>
      </c>
      <c r="F413" s="21" t="s">
        <v>178</v>
      </c>
      <c r="G413" s="107"/>
      <c r="H413" s="40" t="s">
        <v>434</v>
      </c>
      <c r="I413" s="41">
        <f>+INT(24/H414)*H415</f>
        <v>9000</v>
      </c>
      <c r="J413" s="105"/>
      <c r="K413" s="42" t="s">
        <v>41</v>
      </c>
      <c r="L413" s="203"/>
      <c r="N413" s="68"/>
    </row>
    <row r="414" spans="1:14" s="3" customFormat="1" ht="15.75">
      <c r="A414" s="116"/>
      <c r="B414" s="124"/>
      <c r="C414" s="121"/>
      <c r="D414" s="56" t="s">
        <v>49</v>
      </c>
      <c r="E414" s="20" t="s">
        <v>436</v>
      </c>
      <c r="F414" s="21" t="s">
        <v>180</v>
      </c>
      <c r="G414" s="107"/>
      <c r="H414" s="40">
        <f>54.5*17*34.5/1000000</f>
        <v>0.03196425</v>
      </c>
      <c r="I414" s="38" t="s">
        <v>438</v>
      </c>
      <c r="J414" s="105"/>
      <c r="K414" s="42" t="s">
        <v>459</v>
      </c>
      <c r="L414" s="203"/>
      <c r="N414" s="68"/>
    </row>
    <row r="415" spans="1:14" s="3" customFormat="1" ht="15.75">
      <c r="A415" s="116"/>
      <c r="B415" s="124"/>
      <c r="C415" s="121"/>
      <c r="D415" s="56" t="s">
        <v>322</v>
      </c>
      <c r="E415" s="20" t="s">
        <v>662</v>
      </c>
      <c r="F415" s="80" t="s">
        <v>333</v>
      </c>
      <c r="G415" s="107"/>
      <c r="H415" s="43">
        <v>12</v>
      </c>
      <c r="I415" s="41">
        <f>+INT(54/H414)*H415</f>
        <v>20268</v>
      </c>
      <c r="J415" s="105"/>
      <c r="K415" s="42"/>
      <c r="L415" s="203"/>
      <c r="N415" s="68"/>
    </row>
    <row r="416" spans="1:14" s="3" customFormat="1" ht="15.75">
      <c r="A416" s="116"/>
      <c r="B416" s="124"/>
      <c r="C416" s="121"/>
      <c r="D416" s="56" t="s">
        <v>323</v>
      </c>
      <c r="E416" s="20" t="s">
        <v>194</v>
      </c>
      <c r="F416" s="21" t="s">
        <v>329</v>
      </c>
      <c r="G416" s="107"/>
      <c r="H416" s="40" t="s">
        <v>185</v>
      </c>
      <c r="I416" s="38" t="s">
        <v>445</v>
      </c>
      <c r="J416" s="105"/>
      <c r="K416" s="42"/>
      <c r="L416" s="203"/>
      <c r="N416" s="68"/>
    </row>
    <row r="417" spans="1:14" s="3" customFormat="1" ht="15.75">
      <c r="A417" s="116"/>
      <c r="B417" s="125"/>
      <c r="C417" s="122"/>
      <c r="D417" s="64" t="s">
        <v>304</v>
      </c>
      <c r="E417" s="20" t="s">
        <v>196</v>
      </c>
      <c r="F417" s="21" t="s">
        <v>197</v>
      </c>
      <c r="G417" s="108"/>
      <c r="H417" s="47" t="s">
        <v>186</v>
      </c>
      <c r="I417" s="59">
        <f>+INT(68/H414)*H415</f>
        <v>25524</v>
      </c>
      <c r="J417" s="105"/>
      <c r="K417" s="44"/>
      <c r="L417" s="203"/>
      <c r="N417" s="68"/>
    </row>
    <row r="418" spans="1:14" s="3" customFormat="1" ht="15.75" customHeight="1">
      <c r="A418" s="115">
        <v>70</v>
      </c>
      <c r="B418" s="164" t="s">
        <v>324</v>
      </c>
      <c r="C418" s="120"/>
      <c r="D418" s="62" t="s">
        <v>325</v>
      </c>
      <c r="E418" s="74" t="s">
        <v>320</v>
      </c>
      <c r="F418" s="75" t="s">
        <v>430</v>
      </c>
      <c r="G418" s="106" t="s">
        <v>187</v>
      </c>
      <c r="H418" s="37" t="s">
        <v>184</v>
      </c>
      <c r="I418" s="38" t="s">
        <v>431</v>
      </c>
      <c r="J418" s="104" t="s">
        <v>338</v>
      </c>
      <c r="K418" s="39" t="s">
        <v>456</v>
      </c>
      <c r="N418" s="68"/>
    </row>
    <row r="419" spans="1:14" s="3" customFormat="1" ht="15.75">
      <c r="A419" s="116"/>
      <c r="B419" s="165"/>
      <c r="C419" s="121"/>
      <c r="D419" s="76" t="s">
        <v>321</v>
      </c>
      <c r="E419" s="20" t="s">
        <v>432</v>
      </c>
      <c r="F419" s="21" t="s">
        <v>178</v>
      </c>
      <c r="G419" s="107"/>
      <c r="H419" s="40" t="s">
        <v>434</v>
      </c>
      <c r="I419" s="41">
        <f>+INT(24/H420)*H421</f>
        <v>9000</v>
      </c>
      <c r="J419" s="105"/>
      <c r="K419" s="42" t="s">
        <v>41</v>
      </c>
      <c r="N419" s="68"/>
    </row>
    <row r="420" spans="1:14" s="3" customFormat="1" ht="15.75">
      <c r="A420" s="116"/>
      <c r="B420" s="165"/>
      <c r="C420" s="121"/>
      <c r="D420" s="56" t="s">
        <v>49</v>
      </c>
      <c r="E420" s="20" t="s">
        <v>436</v>
      </c>
      <c r="F420" s="21" t="s">
        <v>180</v>
      </c>
      <c r="G420" s="107"/>
      <c r="H420" s="40">
        <f>54.5*17*34.5/1000000</f>
        <v>0.03196425</v>
      </c>
      <c r="I420" s="38" t="s">
        <v>438</v>
      </c>
      <c r="J420" s="105"/>
      <c r="K420" s="42" t="s">
        <v>459</v>
      </c>
      <c r="N420" s="68"/>
    </row>
    <row r="421" spans="1:14" s="3" customFormat="1" ht="15.75">
      <c r="A421" s="116"/>
      <c r="B421" s="165"/>
      <c r="C421" s="121"/>
      <c r="D421" s="56" t="s">
        <v>322</v>
      </c>
      <c r="E421" s="20" t="s">
        <v>662</v>
      </c>
      <c r="F421" s="80" t="s">
        <v>333</v>
      </c>
      <c r="G421" s="107"/>
      <c r="H421" s="43">
        <v>12</v>
      </c>
      <c r="I421" s="41">
        <f>+INT(54/H420)*H421</f>
        <v>20268</v>
      </c>
      <c r="J421" s="105"/>
      <c r="K421" s="42"/>
      <c r="N421" s="68"/>
    </row>
    <row r="422" spans="1:14" s="3" customFormat="1" ht="15.75">
      <c r="A422" s="116"/>
      <c r="B422" s="165"/>
      <c r="C422" s="121"/>
      <c r="D422" s="56" t="s">
        <v>326</v>
      </c>
      <c r="E422" s="20" t="s">
        <v>194</v>
      </c>
      <c r="F422" s="21" t="s">
        <v>329</v>
      </c>
      <c r="G422" s="107"/>
      <c r="H422" s="40" t="s">
        <v>185</v>
      </c>
      <c r="I422" s="38" t="s">
        <v>445</v>
      </c>
      <c r="J422" s="105"/>
      <c r="K422" s="42"/>
      <c r="N422" s="68"/>
    </row>
    <row r="423" spans="1:14" s="3" customFormat="1" ht="15.75">
      <c r="A423" s="116"/>
      <c r="B423" s="166"/>
      <c r="C423" s="122"/>
      <c r="D423" s="64" t="s">
        <v>304</v>
      </c>
      <c r="E423" s="20" t="s">
        <v>196</v>
      </c>
      <c r="F423" s="21" t="s">
        <v>197</v>
      </c>
      <c r="G423" s="108"/>
      <c r="H423" s="47" t="s">
        <v>186</v>
      </c>
      <c r="I423" s="59">
        <f>+INT(68/H420)*H421</f>
        <v>25524</v>
      </c>
      <c r="J423" s="105"/>
      <c r="K423" s="44"/>
      <c r="N423" s="68"/>
    </row>
    <row r="424" spans="1:14" s="3" customFormat="1" ht="15.75" customHeight="1">
      <c r="A424" s="115">
        <v>71</v>
      </c>
      <c r="B424" s="123" t="s">
        <v>586</v>
      </c>
      <c r="C424" s="120"/>
      <c r="D424" s="62" t="s">
        <v>327</v>
      </c>
      <c r="E424" s="74" t="s">
        <v>320</v>
      </c>
      <c r="F424" s="75" t="s">
        <v>430</v>
      </c>
      <c r="G424" s="106" t="s">
        <v>188</v>
      </c>
      <c r="H424" s="37" t="s">
        <v>189</v>
      </c>
      <c r="I424" s="38" t="s">
        <v>431</v>
      </c>
      <c r="J424" s="104" t="s">
        <v>338</v>
      </c>
      <c r="K424" s="39" t="s">
        <v>456</v>
      </c>
      <c r="N424" s="68"/>
    </row>
    <row r="425" spans="1:14" s="3" customFormat="1" ht="15.75">
      <c r="A425" s="116"/>
      <c r="B425" s="124"/>
      <c r="C425" s="121"/>
      <c r="D425" s="76" t="s">
        <v>440</v>
      </c>
      <c r="E425" s="20" t="s">
        <v>432</v>
      </c>
      <c r="F425" s="21" t="s">
        <v>178</v>
      </c>
      <c r="G425" s="107"/>
      <c r="H425" s="40" t="s">
        <v>434</v>
      </c>
      <c r="I425" s="41">
        <f>+INT(24/H426)*H427</f>
        <v>5892</v>
      </c>
      <c r="J425" s="105"/>
      <c r="K425" s="42" t="s">
        <v>459</v>
      </c>
      <c r="N425" s="68"/>
    </row>
    <row r="426" spans="1:14" s="3" customFormat="1" ht="15.75">
      <c r="A426" s="116"/>
      <c r="B426" s="124"/>
      <c r="C426" s="121"/>
      <c r="D426" s="56" t="s">
        <v>49</v>
      </c>
      <c r="E426" s="20" t="s">
        <v>436</v>
      </c>
      <c r="F426" s="21" t="s">
        <v>180</v>
      </c>
      <c r="G426" s="107"/>
      <c r="H426" s="40">
        <f>41*34*35/1000000</f>
        <v>0.04879</v>
      </c>
      <c r="I426" s="38" t="s">
        <v>438</v>
      </c>
      <c r="J426" s="105"/>
      <c r="K426" s="42"/>
      <c r="N426" s="68"/>
    </row>
    <row r="427" spans="1:14" s="3" customFormat="1" ht="15.75">
      <c r="A427" s="116"/>
      <c r="B427" s="124"/>
      <c r="C427" s="121"/>
      <c r="D427" s="56" t="s">
        <v>328</v>
      </c>
      <c r="E427" s="20" t="s">
        <v>662</v>
      </c>
      <c r="F427" s="80" t="s">
        <v>333</v>
      </c>
      <c r="G427" s="107"/>
      <c r="H427" s="43">
        <v>12</v>
      </c>
      <c r="I427" s="41">
        <f>+INT(54/H426)*H427</f>
        <v>13272</v>
      </c>
      <c r="J427" s="105"/>
      <c r="K427" s="42"/>
      <c r="N427" s="68"/>
    </row>
    <row r="428" spans="1:14" s="3" customFormat="1" ht="15.75">
      <c r="A428" s="116"/>
      <c r="B428" s="124"/>
      <c r="C428" s="121"/>
      <c r="D428" s="56" t="s">
        <v>555</v>
      </c>
      <c r="E428" s="20" t="s">
        <v>194</v>
      </c>
      <c r="F428" s="21" t="s">
        <v>329</v>
      </c>
      <c r="G428" s="107"/>
      <c r="H428" s="40" t="s">
        <v>192</v>
      </c>
      <c r="I428" s="38" t="s">
        <v>445</v>
      </c>
      <c r="J428" s="105"/>
      <c r="K428" s="42"/>
      <c r="N428" s="68"/>
    </row>
    <row r="429" spans="1:14" s="3" customFormat="1" ht="15.75">
      <c r="A429" s="116"/>
      <c r="B429" s="125"/>
      <c r="C429" s="122"/>
      <c r="D429" s="64" t="s">
        <v>304</v>
      </c>
      <c r="E429" s="20" t="s">
        <v>196</v>
      </c>
      <c r="F429" s="21" t="s">
        <v>197</v>
      </c>
      <c r="G429" s="108"/>
      <c r="H429" s="47" t="s">
        <v>193</v>
      </c>
      <c r="I429" s="59">
        <f>+INT(68/H426)*H427</f>
        <v>16716</v>
      </c>
      <c r="J429" s="105"/>
      <c r="K429" s="44"/>
      <c r="N429" s="68"/>
    </row>
    <row r="430" spans="1:14" s="3" customFormat="1" ht="15.75">
      <c r="A430" s="115">
        <v>72</v>
      </c>
      <c r="B430" s="123" t="s">
        <v>330</v>
      </c>
      <c r="C430" s="120"/>
      <c r="D430" s="62" t="s">
        <v>613</v>
      </c>
      <c r="E430" s="74" t="s">
        <v>320</v>
      </c>
      <c r="F430" s="75" t="s">
        <v>430</v>
      </c>
      <c r="G430" s="106" t="s">
        <v>188</v>
      </c>
      <c r="H430" s="37" t="s">
        <v>189</v>
      </c>
      <c r="I430" s="38" t="s">
        <v>431</v>
      </c>
      <c r="J430" s="104" t="s">
        <v>338</v>
      </c>
      <c r="K430" s="39" t="s">
        <v>456</v>
      </c>
      <c r="N430" s="68"/>
    </row>
    <row r="431" spans="1:14" s="3" customFormat="1" ht="15.75">
      <c r="A431" s="116"/>
      <c r="B431" s="124"/>
      <c r="C431" s="121"/>
      <c r="D431" s="76" t="s">
        <v>511</v>
      </c>
      <c r="E431" s="20" t="s">
        <v>432</v>
      </c>
      <c r="F431" s="21" t="s">
        <v>178</v>
      </c>
      <c r="G431" s="107"/>
      <c r="H431" s="40" t="s">
        <v>434</v>
      </c>
      <c r="I431" s="41">
        <f>+INT(24/H432)*H433</f>
        <v>5892</v>
      </c>
      <c r="J431" s="105"/>
      <c r="K431" s="42" t="s">
        <v>459</v>
      </c>
      <c r="N431" s="68"/>
    </row>
    <row r="432" spans="1:14" s="3" customFormat="1" ht="15.75">
      <c r="A432" s="116"/>
      <c r="B432" s="124"/>
      <c r="C432" s="121"/>
      <c r="D432" s="56" t="s">
        <v>49</v>
      </c>
      <c r="E432" s="20" t="s">
        <v>436</v>
      </c>
      <c r="F432" s="21" t="s">
        <v>180</v>
      </c>
      <c r="G432" s="107"/>
      <c r="H432" s="40">
        <f>41*34*35/1000000</f>
        <v>0.04879</v>
      </c>
      <c r="I432" s="38" t="s">
        <v>438</v>
      </c>
      <c r="J432" s="105"/>
      <c r="K432" s="42"/>
      <c r="N432" s="68"/>
    </row>
    <row r="433" spans="1:14" s="3" customFormat="1" ht="15.75">
      <c r="A433" s="116"/>
      <c r="B433" s="124"/>
      <c r="C433" s="121"/>
      <c r="D433" s="56" t="s">
        <v>332</v>
      </c>
      <c r="E433" s="20" t="s">
        <v>662</v>
      </c>
      <c r="F433" s="80" t="s">
        <v>333</v>
      </c>
      <c r="G433" s="107"/>
      <c r="H433" s="43">
        <v>12</v>
      </c>
      <c r="I433" s="41">
        <f>+INT(54/H432)*H433</f>
        <v>13272</v>
      </c>
      <c r="J433" s="105"/>
      <c r="K433" s="42"/>
      <c r="N433" s="68"/>
    </row>
    <row r="434" spans="1:14" s="3" customFormat="1" ht="15.75">
      <c r="A434" s="116"/>
      <c r="B434" s="124"/>
      <c r="C434" s="121"/>
      <c r="D434" s="56" t="s">
        <v>555</v>
      </c>
      <c r="E434" s="20" t="s">
        <v>194</v>
      </c>
      <c r="F434" s="21" t="s">
        <v>329</v>
      </c>
      <c r="G434" s="107"/>
      <c r="H434" s="40" t="s">
        <v>190</v>
      </c>
      <c r="I434" s="38" t="s">
        <v>445</v>
      </c>
      <c r="J434" s="105"/>
      <c r="K434" s="42"/>
      <c r="N434" s="68"/>
    </row>
    <row r="435" spans="1:14" s="3" customFormat="1" ht="15.75">
      <c r="A435" s="116"/>
      <c r="B435" s="125"/>
      <c r="C435" s="122"/>
      <c r="D435" s="64" t="s">
        <v>304</v>
      </c>
      <c r="E435" s="20" t="s">
        <v>196</v>
      </c>
      <c r="F435" s="21" t="s">
        <v>197</v>
      </c>
      <c r="G435" s="108"/>
      <c r="H435" s="47" t="s">
        <v>191</v>
      </c>
      <c r="I435" s="59">
        <f>+INT(68/H432)*H433</f>
        <v>16716</v>
      </c>
      <c r="J435" s="105"/>
      <c r="K435" s="44"/>
      <c r="N435" s="68"/>
    </row>
    <row r="436" spans="1:14" s="3" customFormat="1" ht="15.75" customHeight="1">
      <c r="A436" s="115">
        <v>73</v>
      </c>
      <c r="B436" s="117" t="s">
        <v>439</v>
      </c>
      <c r="C436" s="120"/>
      <c r="D436" s="62" t="s">
        <v>331</v>
      </c>
      <c r="E436" s="74" t="s">
        <v>320</v>
      </c>
      <c r="F436" s="75" t="s">
        <v>430</v>
      </c>
      <c r="G436" s="106" t="s">
        <v>188</v>
      </c>
      <c r="H436" s="37" t="s">
        <v>189</v>
      </c>
      <c r="I436" s="38" t="s">
        <v>431</v>
      </c>
      <c r="J436" s="104" t="s">
        <v>338</v>
      </c>
      <c r="K436" s="39" t="s">
        <v>456</v>
      </c>
      <c r="N436" s="68"/>
    </row>
    <row r="437" spans="1:14" s="3" customFormat="1" ht="15.75">
      <c r="A437" s="116"/>
      <c r="B437" s="118"/>
      <c r="C437" s="121"/>
      <c r="D437" s="76" t="s">
        <v>440</v>
      </c>
      <c r="E437" s="20" t="s">
        <v>432</v>
      </c>
      <c r="F437" s="21" t="s">
        <v>178</v>
      </c>
      <c r="G437" s="107"/>
      <c r="H437" s="40" t="s">
        <v>434</v>
      </c>
      <c r="I437" s="41">
        <f>+INT(24/H438)*H439</f>
        <v>5892</v>
      </c>
      <c r="J437" s="105"/>
      <c r="K437" s="42" t="s">
        <v>459</v>
      </c>
      <c r="N437" s="68"/>
    </row>
    <row r="438" spans="1:14" s="3" customFormat="1" ht="15.75">
      <c r="A438" s="116"/>
      <c r="B438" s="118"/>
      <c r="C438" s="121"/>
      <c r="D438" s="56" t="s">
        <v>614</v>
      </c>
      <c r="E438" s="20" t="s">
        <v>436</v>
      </c>
      <c r="F438" s="21" t="s">
        <v>180</v>
      </c>
      <c r="G438" s="107"/>
      <c r="H438" s="40">
        <f>41*34*35/1000000</f>
        <v>0.04879</v>
      </c>
      <c r="I438" s="38" t="s">
        <v>438</v>
      </c>
      <c r="J438" s="105"/>
      <c r="K438" s="42"/>
      <c r="N438" s="68"/>
    </row>
    <row r="439" spans="1:14" s="3" customFormat="1" ht="15.75">
      <c r="A439" s="116"/>
      <c r="B439" s="118"/>
      <c r="C439" s="121"/>
      <c r="D439" s="56" t="s">
        <v>442</v>
      </c>
      <c r="E439" s="20" t="s">
        <v>662</v>
      </c>
      <c r="F439" s="80" t="s">
        <v>333</v>
      </c>
      <c r="G439" s="107"/>
      <c r="H439" s="43">
        <v>12</v>
      </c>
      <c r="I439" s="41">
        <f>+INT(54/H438)*H439</f>
        <v>13272</v>
      </c>
      <c r="J439" s="105"/>
      <c r="K439" s="42"/>
      <c r="N439" s="68"/>
    </row>
    <row r="440" spans="1:14" s="3" customFormat="1" ht="15.75">
      <c r="A440" s="116"/>
      <c r="B440" s="118"/>
      <c r="C440" s="121"/>
      <c r="D440" s="56" t="s">
        <v>441</v>
      </c>
      <c r="E440" s="20" t="s">
        <v>194</v>
      </c>
      <c r="F440" s="21" t="s">
        <v>329</v>
      </c>
      <c r="G440" s="107"/>
      <c r="H440" s="40" t="s">
        <v>190</v>
      </c>
      <c r="I440" s="38" t="s">
        <v>445</v>
      </c>
      <c r="J440" s="105"/>
      <c r="K440" s="42"/>
      <c r="N440" s="68"/>
    </row>
    <row r="441" spans="1:14" s="3" customFormat="1" ht="15.75">
      <c r="A441" s="116"/>
      <c r="B441" s="119"/>
      <c r="C441" s="122"/>
      <c r="D441" s="64" t="s">
        <v>304</v>
      </c>
      <c r="E441" s="20" t="s">
        <v>196</v>
      </c>
      <c r="F441" s="21" t="s">
        <v>197</v>
      </c>
      <c r="G441" s="108"/>
      <c r="H441" s="47" t="s">
        <v>191</v>
      </c>
      <c r="I441" s="59">
        <f>+INT(68/H438)*H439</f>
        <v>16716</v>
      </c>
      <c r="J441" s="105"/>
      <c r="K441" s="44"/>
      <c r="N441" s="68"/>
    </row>
    <row r="442" spans="1:14" s="3" customFormat="1" ht="15.75">
      <c r="A442" s="115">
        <v>74</v>
      </c>
      <c r="B442" s="123" t="s">
        <v>341</v>
      </c>
      <c r="C442" s="120"/>
      <c r="D442" s="62" t="s">
        <v>342</v>
      </c>
      <c r="E442" s="74" t="s">
        <v>429</v>
      </c>
      <c r="F442" s="75" t="s">
        <v>430</v>
      </c>
      <c r="G442" s="106" t="s">
        <v>343</v>
      </c>
      <c r="H442" s="37" t="s">
        <v>344</v>
      </c>
      <c r="I442" s="38" t="s">
        <v>431</v>
      </c>
      <c r="J442" s="104" t="s">
        <v>338</v>
      </c>
      <c r="K442" s="39"/>
      <c r="N442" s="68"/>
    </row>
    <row r="443" spans="1:14" s="3" customFormat="1" ht="15.75">
      <c r="A443" s="116"/>
      <c r="B443" s="124"/>
      <c r="C443" s="121"/>
      <c r="D443" s="76" t="s">
        <v>345</v>
      </c>
      <c r="E443" s="20" t="s">
        <v>432</v>
      </c>
      <c r="F443" s="21" t="s">
        <v>346</v>
      </c>
      <c r="G443" s="107"/>
      <c r="H443" s="40" t="s">
        <v>434</v>
      </c>
      <c r="I443" s="41">
        <f>+INT(24/H444)*H445</f>
        <v>70100</v>
      </c>
      <c r="J443" s="105"/>
      <c r="K443" s="42"/>
      <c r="N443" s="68"/>
    </row>
    <row r="444" spans="1:14" s="3" customFormat="1" ht="15.75">
      <c r="A444" s="116"/>
      <c r="B444" s="124"/>
      <c r="C444" s="121"/>
      <c r="D444" s="56" t="s">
        <v>49</v>
      </c>
      <c r="E444" s="20" t="s">
        <v>436</v>
      </c>
      <c r="F444" s="21" t="s">
        <v>347</v>
      </c>
      <c r="G444" s="107"/>
      <c r="H444" s="40">
        <f>30*30*38/1000000</f>
        <v>0.0342</v>
      </c>
      <c r="I444" s="38" t="s">
        <v>438</v>
      </c>
      <c r="J444" s="105"/>
      <c r="K444" s="42"/>
      <c r="N444" s="68"/>
    </row>
    <row r="445" spans="1:14" s="3" customFormat="1" ht="15.75">
      <c r="A445" s="116"/>
      <c r="B445" s="124"/>
      <c r="C445" s="121"/>
      <c r="D445" s="56" t="s">
        <v>348</v>
      </c>
      <c r="E445" s="20" t="s">
        <v>443</v>
      </c>
      <c r="F445" s="21" t="s">
        <v>229</v>
      </c>
      <c r="G445" s="107"/>
      <c r="H445" s="43">
        <v>100</v>
      </c>
      <c r="I445" s="41">
        <f>+INT(54/H444)*H445</f>
        <v>157800</v>
      </c>
      <c r="J445" s="105"/>
      <c r="K445" s="42"/>
      <c r="N445" s="68"/>
    </row>
    <row r="446" spans="1:14" s="3" customFormat="1" ht="15.75">
      <c r="A446" s="116"/>
      <c r="B446" s="124"/>
      <c r="C446" s="121"/>
      <c r="D446" s="56" t="s">
        <v>349</v>
      </c>
      <c r="E446" s="20" t="s">
        <v>444</v>
      </c>
      <c r="F446" s="21" t="s">
        <v>230</v>
      </c>
      <c r="G446" s="107"/>
      <c r="H446" s="40" t="s">
        <v>350</v>
      </c>
      <c r="I446" s="38" t="s">
        <v>445</v>
      </c>
      <c r="J446" s="105"/>
      <c r="K446" s="42"/>
      <c r="N446" s="68"/>
    </row>
    <row r="447" spans="1:14" s="3" customFormat="1" ht="15.75">
      <c r="A447" s="116"/>
      <c r="B447" s="125"/>
      <c r="C447" s="122"/>
      <c r="D447" s="64" t="s">
        <v>304</v>
      </c>
      <c r="E447" s="22" t="s">
        <v>447</v>
      </c>
      <c r="F447" s="23" t="s">
        <v>448</v>
      </c>
      <c r="G447" s="108"/>
      <c r="H447" s="47" t="s">
        <v>351</v>
      </c>
      <c r="I447" s="59">
        <f>+INT(68/H444)*H445</f>
        <v>198800</v>
      </c>
      <c r="J447" s="105"/>
      <c r="K447" s="44"/>
      <c r="N447" s="68"/>
    </row>
    <row r="448" spans="1:14" s="3" customFormat="1" ht="15.75">
      <c r="A448" s="115">
        <v>75</v>
      </c>
      <c r="B448" s="123" t="s">
        <v>10</v>
      </c>
      <c r="C448" s="120"/>
      <c r="D448" s="62" t="s">
        <v>508</v>
      </c>
      <c r="E448" s="74" t="s">
        <v>429</v>
      </c>
      <c r="F448" s="75" t="s">
        <v>430</v>
      </c>
      <c r="G448" s="106" t="s">
        <v>343</v>
      </c>
      <c r="H448" s="37" t="s">
        <v>344</v>
      </c>
      <c r="I448" s="38" t="s">
        <v>431</v>
      </c>
      <c r="J448" s="104" t="s">
        <v>338</v>
      </c>
      <c r="K448" s="39"/>
      <c r="N448" s="68"/>
    </row>
    <row r="449" spans="1:14" s="3" customFormat="1" ht="15.75">
      <c r="A449" s="116"/>
      <c r="B449" s="124"/>
      <c r="C449" s="121"/>
      <c r="D449" s="76" t="s">
        <v>11</v>
      </c>
      <c r="E449" s="20" t="s">
        <v>432</v>
      </c>
      <c r="F449" s="21" t="s">
        <v>12</v>
      </c>
      <c r="G449" s="107"/>
      <c r="H449" s="40" t="s">
        <v>434</v>
      </c>
      <c r="I449" s="41">
        <f>+INT(24/H450)*H451</f>
        <v>70100</v>
      </c>
      <c r="J449" s="105"/>
      <c r="K449" s="42"/>
      <c r="N449" s="68"/>
    </row>
    <row r="450" spans="1:14" s="3" customFormat="1" ht="15.75">
      <c r="A450" s="116"/>
      <c r="B450" s="124"/>
      <c r="C450" s="121"/>
      <c r="D450" s="56" t="s">
        <v>49</v>
      </c>
      <c r="E450" s="20" t="s">
        <v>436</v>
      </c>
      <c r="F450" s="21" t="s">
        <v>13</v>
      </c>
      <c r="G450" s="107"/>
      <c r="H450" s="40">
        <f>30*30*38/1000000</f>
        <v>0.0342</v>
      </c>
      <c r="I450" s="38" t="s">
        <v>438</v>
      </c>
      <c r="J450" s="105"/>
      <c r="K450" s="42"/>
      <c r="N450" s="68"/>
    </row>
    <row r="451" spans="1:14" s="3" customFormat="1" ht="15.75">
      <c r="A451" s="116"/>
      <c r="B451" s="124"/>
      <c r="C451" s="121"/>
      <c r="D451" s="56" t="s">
        <v>14</v>
      </c>
      <c r="E451" s="20" t="s">
        <v>443</v>
      </c>
      <c r="F451" s="21" t="s">
        <v>15</v>
      </c>
      <c r="G451" s="107"/>
      <c r="H451" s="43">
        <v>100</v>
      </c>
      <c r="I451" s="41">
        <f>+INT(54/H450)*H451</f>
        <v>157800</v>
      </c>
      <c r="J451" s="105"/>
      <c r="K451" s="42"/>
      <c r="N451" s="68"/>
    </row>
    <row r="452" spans="1:14" s="3" customFormat="1" ht="15.75">
      <c r="A452" s="116"/>
      <c r="B452" s="124"/>
      <c r="C452" s="121"/>
      <c r="D452" s="56" t="s">
        <v>199</v>
      </c>
      <c r="E452" s="20" t="s">
        <v>444</v>
      </c>
      <c r="F452" s="21" t="s">
        <v>16</v>
      </c>
      <c r="G452" s="107"/>
      <c r="H452" s="40" t="s">
        <v>350</v>
      </c>
      <c r="I452" s="38" t="s">
        <v>445</v>
      </c>
      <c r="J452" s="105"/>
      <c r="K452" s="42"/>
      <c r="N452" s="68"/>
    </row>
    <row r="453" spans="1:14" s="3" customFormat="1" ht="15.75">
      <c r="A453" s="116"/>
      <c r="B453" s="125"/>
      <c r="C453" s="122"/>
      <c r="D453" s="64" t="s">
        <v>17</v>
      </c>
      <c r="E453" s="22" t="s">
        <v>447</v>
      </c>
      <c r="F453" s="23" t="s">
        <v>448</v>
      </c>
      <c r="G453" s="108"/>
      <c r="H453" s="47" t="s">
        <v>351</v>
      </c>
      <c r="I453" s="59">
        <f>+INT(68/H450)*H451</f>
        <v>198800</v>
      </c>
      <c r="J453" s="105"/>
      <c r="K453" s="44"/>
      <c r="N453" s="68"/>
    </row>
    <row r="454" spans="1:14" s="3" customFormat="1" ht="15.75" customHeight="1">
      <c r="A454" s="115">
        <v>76</v>
      </c>
      <c r="B454" s="123" t="s">
        <v>353</v>
      </c>
      <c r="C454" s="120"/>
      <c r="D454" s="62" t="s">
        <v>359</v>
      </c>
      <c r="E454" s="74" t="s">
        <v>429</v>
      </c>
      <c r="F454" s="75" t="s">
        <v>360</v>
      </c>
      <c r="G454" s="106" t="s">
        <v>709</v>
      </c>
      <c r="H454" s="37" t="s">
        <v>706</v>
      </c>
      <c r="I454" s="38" t="s">
        <v>431</v>
      </c>
      <c r="J454" s="104" t="s">
        <v>339</v>
      </c>
      <c r="K454" s="39"/>
      <c r="N454" s="68"/>
    </row>
    <row r="455" spans="1:14" s="3" customFormat="1" ht="15.75">
      <c r="A455" s="116"/>
      <c r="B455" s="124"/>
      <c r="C455" s="121"/>
      <c r="D455" s="76" t="s">
        <v>361</v>
      </c>
      <c r="E455" s="20" t="s">
        <v>432</v>
      </c>
      <c r="F455" s="21" t="s">
        <v>358</v>
      </c>
      <c r="G455" s="107"/>
      <c r="H455" s="40" t="s">
        <v>434</v>
      </c>
      <c r="I455" s="41">
        <f>+INT(24/H456)*H457</f>
        <v>5470</v>
      </c>
      <c r="J455" s="105"/>
      <c r="K455" s="42"/>
      <c r="N455" s="68"/>
    </row>
    <row r="456" spans="1:14" s="3" customFormat="1" ht="15.75">
      <c r="A456" s="116"/>
      <c r="B456" s="124"/>
      <c r="C456" s="121"/>
      <c r="D456" s="56" t="s">
        <v>362</v>
      </c>
      <c r="E456" s="20" t="s">
        <v>436</v>
      </c>
      <c r="F456" s="21" t="s">
        <v>651</v>
      </c>
      <c r="G456" s="107"/>
      <c r="H456" s="40">
        <f>34*30*43/1000000</f>
        <v>0.04386</v>
      </c>
      <c r="I456" s="38" t="s">
        <v>438</v>
      </c>
      <c r="J456" s="105"/>
      <c r="K456" s="42"/>
      <c r="N456" s="68"/>
    </row>
    <row r="457" spans="1:14" s="3" customFormat="1" ht="15.75">
      <c r="A457" s="116"/>
      <c r="B457" s="124"/>
      <c r="C457" s="121"/>
      <c r="D457" s="56" t="s">
        <v>363</v>
      </c>
      <c r="E457" s="20" t="s">
        <v>662</v>
      </c>
      <c r="F457" s="80" t="s">
        <v>364</v>
      </c>
      <c r="G457" s="107"/>
      <c r="H457" s="43">
        <v>10</v>
      </c>
      <c r="I457" s="41">
        <f>+INT(54/H456)*H457</f>
        <v>12310</v>
      </c>
      <c r="J457" s="105"/>
      <c r="K457" s="42"/>
      <c r="N457" s="68"/>
    </row>
    <row r="458" spans="1:14" s="3" customFormat="1" ht="15.75">
      <c r="A458" s="116"/>
      <c r="B458" s="124"/>
      <c r="C458" s="121"/>
      <c r="D458" s="56" t="s">
        <v>336</v>
      </c>
      <c r="E458" s="20" t="s">
        <v>194</v>
      </c>
      <c r="F458" s="21" t="s">
        <v>337</v>
      </c>
      <c r="G458" s="107"/>
      <c r="H458" s="40" t="s">
        <v>712</v>
      </c>
      <c r="I458" s="38" t="s">
        <v>445</v>
      </c>
      <c r="J458" s="105"/>
      <c r="K458" s="42"/>
      <c r="N458" s="68"/>
    </row>
    <row r="459" spans="1:14" s="3" customFormat="1" ht="15.75">
      <c r="A459" s="116"/>
      <c r="B459" s="125"/>
      <c r="C459" s="122"/>
      <c r="D459" s="64" t="s">
        <v>366</v>
      </c>
      <c r="E459" s="20" t="s">
        <v>196</v>
      </c>
      <c r="F459" s="21" t="s">
        <v>197</v>
      </c>
      <c r="G459" s="108"/>
      <c r="H459" s="47" t="s">
        <v>711</v>
      </c>
      <c r="I459" s="59">
        <f>+INT(68/H456)*H457</f>
        <v>15500</v>
      </c>
      <c r="J459" s="105"/>
      <c r="K459" s="44"/>
      <c r="N459" s="68"/>
    </row>
    <row r="460" spans="1:14" s="3" customFormat="1" ht="15.75" customHeight="1">
      <c r="A460" s="115">
        <v>77</v>
      </c>
      <c r="B460" s="123" t="s">
        <v>368</v>
      </c>
      <c r="C460" s="120"/>
      <c r="D460" s="62" t="s">
        <v>369</v>
      </c>
      <c r="E460" s="74" t="s">
        <v>429</v>
      </c>
      <c r="F460" s="75" t="s">
        <v>360</v>
      </c>
      <c r="G460" s="106" t="s">
        <v>709</v>
      </c>
      <c r="H460" s="37" t="s">
        <v>706</v>
      </c>
      <c r="I460" s="38" t="s">
        <v>431</v>
      </c>
      <c r="J460" s="104" t="s">
        <v>339</v>
      </c>
      <c r="K460" s="39"/>
      <c r="N460" s="68"/>
    </row>
    <row r="461" spans="1:14" s="3" customFormat="1" ht="15.75">
      <c r="A461" s="116"/>
      <c r="B461" s="124"/>
      <c r="C461" s="121"/>
      <c r="D461" s="76" t="s">
        <v>361</v>
      </c>
      <c r="E461" s="20" t="s">
        <v>432</v>
      </c>
      <c r="F461" s="21" t="s">
        <v>358</v>
      </c>
      <c r="G461" s="107"/>
      <c r="H461" s="40" t="s">
        <v>434</v>
      </c>
      <c r="I461" s="41">
        <f>+INT(24/H462)*H463</f>
        <v>5470</v>
      </c>
      <c r="J461" s="105"/>
      <c r="K461" s="42"/>
      <c r="N461" s="68"/>
    </row>
    <row r="462" spans="1:14" s="3" customFormat="1" ht="15.75">
      <c r="A462" s="116"/>
      <c r="B462" s="124"/>
      <c r="C462" s="121"/>
      <c r="D462" s="56" t="s">
        <v>352</v>
      </c>
      <c r="E462" s="20" t="s">
        <v>436</v>
      </c>
      <c r="F462" s="21" t="s">
        <v>651</v>
      </c>
      <c r="G462" s="107"/>
      <c r="H462" s="40">
        <f>34*30*43/1000000</f>
        <v>0.04386</v>
      </c>
      <c r="I462" s="38" t="s">
        <v>438</v>
      </c>
      <c r="J462" s="105"/>
      <c r="K462" s="42"/>
      <c r="N462" s="68"/>
    </row>
    <row r="463" spans="1:14" s="3" customFormat="1" ht="15.75">
      <c r="A463" s="116"/>
      <c r="B463" s="124"/>
      <c r="C463" s="121"/>
      <c r="D463" s="56" t="s">
        <v>363</v>
      </c>
      <c r="E463" s="20" t="s">
        <v>662</v>
      </c>
      <c r="F463" s="80" t="s">
        <v>364</v>
      </c>
      <c r="G463" s="107"/>
      <c r="H463" s="43">
        <v>10</v>
      </c>
      <c r="I463" s="41">
        <f>+INT(54/H462)*H463</f>
        <v>12310</v>
      </c>
      <c r="J463" s="105"/>
      <c r="K463" s="42"/>
      <c r="N463" s="68"/>
    </row>
    <row r="464" spans="1:14" s="3" customFormat="1" ht="15.75">
      <c r="A464" s="116"/>
      <c r="B464" s="124"/>
      <c r="C464" s="121"/>
      <c r="D464" s="56" t="s">
        <v>336</v>
      </c>
      <c r="E464" s="20" t="s">
        <v>194</v>
      </c>
      <c r="F464" s="21" t="s">
        <v>337</v>
      </c>
      <c r="G464" s="107"/>
      <c r="H464" s="40" t="s">
        <v>710</v>
      </c>
      <c r="I464" s="38" t="s">
        <v>445</v>
      </c>
      <c r="J464" s="105"/>
      <c r="K464" s="42"/>
      <c r="N464" s="68"/>
    </row>
    <row r="465" spans="1:14" s="3" customFormat="1" ht="15.75">
      <c r="A465" s="116"/>
      <c r="B465" s="125"/>
      <c r="C465" s="122"/>
      <c r="D465" s="64" t="s">
        <v>366</v>
      </c>
      <c r="E465" s="20" t="s">
        <v>196</v>
      </c>
      <c r="F465" s="21" t="s">
        <v>197</v>
      </c>
      <c r="G465" s="108"/>
      <c r="H465" s="47" t="s">
        <v>711</v>
      </c>
      <c r="I465" s="59">
        <f>+INT(68/H462)*H463</f>
        <v>15500</v>
      </c>
      <c r="J465" s="105"/>
      <c r="K465" s="44"/>
      <c r="N465" s="68"/>
    </row>
    <row r="466" spans="1:14" s="3" customFormat="1" ht="15.75" customHeight="1">
      <c r="A466" s="115">
        <v>78</v>
      </c>
      <c r="B466" s="117" t="s">
        <v>354</v>
      </c>
      <c r="C466" s="120"/>
      <c r="D466" s="62" t="s">
        <v>357</v>
      </c>
      <c r="E466" s="74" t="s">
        <v>429</v>
      </c>
      <c r="F466" s="75" t="s">
        <v>360</v>
      </c>
      <c r="G466" s="106" t="s">
        <v>709</v>
      </c>
      <c r="H466" s="37" t="s">
        <v>706</v>
      </c>
      <c r="I466" s="38" t="s">
        <v>431</v>
      </c>
      <c r="J466" s="104" t="s">
        <v>356</v>
      </c>
      <c r="K466" s="39"/>
      <c r="N466" s="68"/>
    </row>
    <row r="467" spans="1:14" s="3" customFormat="1" ht="15.75">
      <c r="A467" s="116"/>
      <c r="B467" s="118"/>
      <c r="C467" s="121"/>
      <c r="D467" s="76" t="s">
        <v>355</v>
      </c>
      <c r="E467" s="20" t="s">
        <v>432</v>
      </c>
      <c r="F467" s="21" t="s">
        <v>358</v>
      </c>
      <c r="G467" s="107"/>
      <c r="H467" s="40" t="s">
        <v>434</v>
      </c>
      <c r="I467" s="41">
        <f>+INT(24/H468)*H469</f>
        <v>5470</v>
      </c>
      <c r="J467" s="105"/>
      <c r="K467" s="42"/>
      <c r="N467" s="68"/>
    </row>
    <row r="468" spans="1:14" s="3" customFormat="1" ht="15.75">
      <c r="A468" s="116"/>
      <c r="B468" s="118"/>
      <c r="C468" s="121"/>
      <c r="D468" s="56" t="s">
        <v>362</v>
      </c>
      <c r="E468" s="20" t="s">
        <v>436</v>
      </c>
      <c r="F468" s="21" t="s">
        <v>651</v>
      </c>
      <c r="G468" s="107"/>
      <c r="H468" s="40">
        <f>34*30*43/1000000</f>
        <v>0.04386</v>
      </c>
      <c r="I468" s="38" t="s">
        <v>438</v>
      </c>
      <c r="J468" s="105"/>
      <c r="K468" s="42"/>
      <c r="N468" s="68"/>
    </row>
    <row r="469" spans="1:14" s="3" customFormat="1" ht="15.75">
      <c r="A469" s="116"/>
      <c r="B469" s="118"/>
      <c r="C469" s="121"/>
      <c r="D469" s="56" t="s">
        <v>370</v>
      </c>
      <c r="E469" s="20" t="s">
        <v>662</v>
      </c>
      <c r="F469" s="80" t="s">
        <v>364</v>
      </c>
      <c r="G469" s="107"/>
      <c r="H469" s="43">
        <v>10</v>
      </c>
      <c r="I469" s="41">
        <f>+INT(54/H468)*H469</f>
        <v>12310</v>
      </c>
      <c r="J469" s="105"/>
      <c r="K469" s="42"/>
      <c r="N469" s="68"/>
    </row>
    <row r="470" spans="1:14" s="3" customFormat="1" ht="15.75">
      <c r="A470" s="116"/>
      <c r="B470" s="118"/>
      <c r="C470" s="121"/>
      <c r="D470" s="56" t="s">
        <v>336</v>
      </c>
      <c r="E470" s="20" t="s">
        <v>194</v>
      </c>
      <c r="F470" s="21" t="s">
        <v>337</v>
      </c>
      <c r="G470" s="107"/>
      <c r="H470" s="40" t="s">
        <v>707</v>
      </c>
      <c r="I470" s="38" t="s">
        <v>445</v>
      </c>
      <c r="J470" s="105"/>
      <c r="K470" s="42"/>
      <c r="N470" s="68"/>
    </row>
    <row r="471" spans="1:14" s="3" customFormat="1" ht="15.75">
      <c r="A471" s="116"/>
      <c r="B471" s="119"/>
      <c r="C471" s="122"/>
      <c r="D471" s="64" t="s">
        <v>366</v>
      </c>
      <c r="E471" s="20" t="s">
        <v>196</v>
      </c>
      <c r="F471" s="21" t="s">
        <v>197</v>
      </c>
      <c r="G471" s="108"/>
      <c r="H471" s="47" t="s">
        <v>708</v>
      </c>
      <c r="I471" s="59">
        <f>+INT(68/H468)*H469</f>
        <v>15500</v>
      </c>
      <c r="J471" s="105"/>
      <c r="K471" s="44"/>
      <c r="N471" s="68"/>
    </row>
    <row r="472" spans="1:14" s="3" customFormat="1" ht="15.75" customHeight="1">
      <c r="A472" s="115">
        <v>79</v>
      </c>
      <c r="B472" s="123" t="s">
        <v>371</v>
      </c>
      <c r="C472" s="120"/>
      <c r="D472" s="62" t="s">
        <v>372</v>
      </c>
      <c r="E472" s="74" t="s">
        <v>429</v>
      </c>
      <c r="F472" s="75" t="s">
        <v>334</v>
      </c>
      <c r="G472" s="106" t="s">
        <v>373</v>
      </c>
      <c r="H472" s="37" t="s">
        <v>374</v>
      </c>
      <c r="I472" s="38" t="s">
        <v>431</v>
      </c>
      <c r="J472" s="104" t="s">
        <v>338</v>
      </c>
      <c r="K472" s="39"/>
      <c r="N472" s="68"/>
    </row>
    <row r="473" spans="1:14" s="3" customFormat="1" ht="15.75">
      <c r="A473" s="116"/>
      <c r="B473" s="124"/>
      <c r="C473" s="121"/>
      <c r="D473" s="76" t="s">
        <v>375</v>
      </c>
      <c r="E473" s="20" t="s">
        <v>432</v>
      </c>
      <c r="F473" s="21" t="s">
        <v>178</v>
      </c>
      <c r="G473" s="107"/>
      <c r="H473" s="40" t="s">
        <v>434</v>
      </c>
      <c r="I473" s="41">
        <f>+INT(24/H474)*H475</f>
        <v>7680</v>
      </c>
      <c r="J473" s="105"/>
      <c r="K473" s="42"/>
      <c r="N473" s="68"/>
    </row>
    <row r="474" spans="1:14" s="3" customFormat="1" ht="15.75">
      <c r="A474" s="116"/>
      <c r="B474" s="124"/>
      <c r="C474" s="121"/>
      <c r="D474" s="56" t="s">
        <v>335</v>
      </c>
      <c r="E474" s="20" t="s">
        <v>436</v>
      </c>
      <c r="F474" s="21" t="s">
        <v>180</v>
      </c>
      <c r="G474" s="107"/>
      <c r="H474" s="40">
        <f>35*31.5*34/1000000</f>
        <v>0.037485</v>
      </c>
      <c r="I474" s="38" t="s">
        <v>438</v>
      </c>
      <c r="J474" s="105"/>
      <c r="K474" s="42"/>
      <c r="N474" s="68"/>
    </row>
    <row r="475" spans="1:14" s="3" customFormat="1" ht="15.75">
      <c r="A475" s="116"/>
      <c r="B475" s="124"/>
      <c r="C475" s="121"/>
      <c r="D475" s="56" t="s">
        <v>376</v>
      </c>
      <c r="E475" s="20" t="s">
        <v>662</v>
      </c>
      <c r="F475" s="80" t="s">
        <v>377</v>
      </c>
      <c r="G475" s="107"/>
      <c r="H475" s="43">
        <v>12</v>
      </c>
      <c r="I475" s="41">
        <f>+INT(54/H474)*H475</f>
        <v>17280</v>
      </c>
      <c r="J475" s="105"/>
      <c r="K475" s="42"/>
      <c r="N475" s="68"/>
    </row>
    <row r="476" spans="1:14" s="3" customFormat="1" ht="15.75">
      <c r="A476" s="116"/>
      <c r="B476" s="124"/>
      <c r="C476" s="121"/>
      <c r="D476" s="56" t="s">
        <v>336</v>
      </c>
      <c r="E476" s="20" t="s">
        <v>194</v>
      </c>
      <c r="F476" s="21" t="s">
        <v>337</v>
      </c>
      <c r="G476" s="107"/>
      <c r="H476" s="40" t="s">
        <v>365</v>
      </c>
      <c r="I476" s="38" t="s">
        <v>445</v>
      </c>
      <c r="J476" s="105"/>
      <c r="K476" s="42"/>
      <c r="N476" s="68"/>
    </row>
    <row r="477" spans="1:14" s="3" customFormat="1" ht="15.75">
      <c r="A477" s="116"/>
      <c r="B477" s="125"/>
      <c r="C477" s="122"/>
      <c r="D477" s="64" t="s">
        <v>340</v>
      </c>
      <c r="E477" s="20" t="s">
        <v>196</v>
      </c>
      <c r="F477" s="21" t="s">
        <v>197</v>
      </c>
      <c r="G477" s="108"/>
      <c r="H477" s="47" t="s">
        <v>351</v>
      </c>
      <c r="I477" s="59">
        <f>+INT(68/H474)*H475</f>
        <v>21768</v>
      </c>
      <c r="J477" s="105"/>
      <c r="K477" s="44"/>
      <c r="N477" s="68"/>
    </row>
    <row r="478" spans="1:14" s="3" customFormat="1" ht="15.75" customHeight="1">
      <c r="A478" s="115">
        <v>80</v>
      </c>
      <c r="B478" s="123" t="s">
        <v>381</v>
      </c>
      <c r="C478" s="120"/>
      <c r="D478" s="62" t="s">
        <v>382</v>
      </c>
      <c r="E478" s="74" t="s">
        <v>320</v>
      </c>
      <c r="F478" s="75" t="s">
        <v>360</v>
      </c>
      <c r="G478" s="106" t="s">
        <v>378</v>
      </c>
      <c r="H478" s="37" t="s">
        <v>379</v>
      </c>
      <c r="I478" s="38" t="s">
        <v>431</v>
      </c>
      <c r="J478" s="104" t="s">
        <v>339</v>
      </c>
      <c r="K478" s="39"/>
      <c r="N478" s="68"/>
    </row>
    <row r="479" spans="1:14" s="3" customFormat="1" ht="15.75">
      <c r="A479" s="116"/>
      <c r="B479" s="124"/>
      <c r="C479" s="121"/>
      <c r="D479" s="76" t="s">
        <v>383</v>
      </c>
      <c r="E479" s="20" t="s">
        <v>432</v>
      </c>
      <c r="F479" s="21" t="s">
        <v>384</v>
      </c>
      <c r="G479" s="107"/>
      <c r="H479" s="40" t="s">
        <v>434</v>
      </c>
      <c r="I479" s="41">
        <f>+INT(24/H480)*H481</f>
        <v>7680</v>
      </c>
      <c r="J479" s="105"/>
      <c r="K479" s="42"/>
      <c r="N479" s="68"/>
    </row>
    <row r="480" spans="1:14" s="3" customFormat="1" ht="15.75">
      <c r="A480" s="116"/>
      <c r="B480" s="124"/>
      <c r="C480" s="121"/>
      <c r="D480" s="56" t="s">
        <v>385</v>
      </c>
      <c r="E480" s="20" t="s">
        <v>436</v>
      </c>
      <c r="F480" s="21" t="s">
        <v>386</v>
      </c>
      <c r="G480" s="107"/>
      <c r="H480" s="40">
        <f>31.5*35*34/1000000</f>
        <v>0.037485</v>
      </c>
      <c r="I480" s="38" t="s">
        <v>438</v>
      </c>
      <c r="J480" s="105"/>
      <c r="K480" s="42"/>
      <c r="N480" s="68"/>
    </row>
    <row r="481" spans="1:14" s="3" customFormat="1" ht="15.75">
      <c r="A481" s="116"/>
      <c r="B481" s="124"/>
      <c r="C481" s="121"/>
      <c r="D481" s="56" t="s">
        <v>387</v>
      </c>
      <c r="E481" s="20" t="s">
        <v>662</v>
      </c>
      <c r="F481" s="80" t="s">
        <v>663</v>
      </c>
      <c r="G481" s="107"/>
      <c r="H481" s="43">
        <v>12</v>
      </c>
      <c r="I481" s="41">
        <f>+INT(54/H480)*H481</f>
        <v>17280</v>
      </c>
      <c r="J481" s="105"/>
      <c r="K481" s="42"/>
      <c r="N481" s="68"/>
    </row>
    <row r="482" spans="1:14" s="3" customFormat="1" ht="15.75">
      <c r="A482" s="116"/>
      <c r="B482" s="124"/>
      <c r="C482" s="121"/>
      <c r="D482" s="56" t="s">
        <v>388</v>
      </c>
      <c r="E482" s="20" t="s">
        <v>194</v>
      </c>
      <c r="F482" s="21" t="s">
        <v>195</v>
      </c>
      <c r="G482" s="107"/>
      <c r="H482" s="40" t="s">
        <v>380</v>
      </c>
      <c r="I482" s="38" t="s">
        <v>445</v>
      </c>
      <c r="J482" s="105"/>
      <c r="K482" s="42"/>
      <c r="N482" s="68"/>
    </row>
    <row r="483" spans="1:14" s="3" customFormat="1" ht="15.75">
      <c r="A483" s="116"/>
      <c r="B483" s="125"/>
      <c r="C483" s="122"/>
      <c r="D483" s="64" t="s">
        <v>366</v>
      </c>
      <c r="E483" s="20" t="s">
        <v>196</v>
      </c>
      <c r="F483" s="21" t="s">
        <v>218</v>
      </c>
      <c r="G483" s="108"/>
      <c r="H483" s="47" t="s">
        <v>769</v>
      </c>
      <c r="I483" s="59">
        <f>+INT(68/H480)*H481</f>
        <v>21768</v>
      </c>
      <c r="J483" s="105"/>
      <c r="K483" s="44"/>
      <c r="N483" s="68"/>
    </row>
    <row r="484" spans="1:14" s="3" customFormat="1" ht="15.75" customHeight="1">
      <c r="A484" s="115">
        <v>81</v>
      </c>
      <c r="B484" s="117" t="s">
        <v>389</v>
      </c>
      <c r="C484" s="120"/>
      <c r="D484" s="62" t="s">
        <v>390</v>
      </c>
      <c r="E484" s="74" t="s">
        <v>429</v>
      </c>
      <c r="F484" s="75" t="s">
        <v>334</v>
      </c>
      <c r="G484" s="106" t="s">
        <v>391</v>
      </c>
      <c r="H484" s="37" t="s">
        <v>392</v>
      </c>
      <c r="I484" s="38" t="s">
        <v>431</v>
      </c>
      <c r="J484" s="104" t="s">
        <v>587</v>
      </c>
      <c r="K484" s="39" t="s">
        <v>588</v>
      </c>
      <c r="N484" s="68"/>
    </row>
    <row r="485" spans="1:14" s="3" customFormat="1" ht="15.75">
      <c r="A485" s="116"/>
      <c r="B485" s="118"/>
      <c r="C485" s="121"/>
      <c r="D485" s="76" t="s">
        <v>242</v>
      </c>
      <c r="E485" s="20" t="s">
        <v>432</v>
      </c>
      <c r="F485" s="21" t="s">
        <v>215</v>
      </c>
      <c r="G485" s="107"/>
      <c r="H485" s="40" t="s">
        <v>434</v>
      </c>
      <c r="I485" s="41">
        <f>+INT(24/H486)*H487</f>
        <v>7560</v>
      </c>
      <c r="J485" s="105"/>
      <c r="K485" s="42" t="s">
        <v>589</v>
      </c>
      <c r="N485" s="68"/>
    </row>
    <row r="486" spans="1:14" s="3" customFormat="1" ht="15.75">
      <c r="A486" s="116"/>
      <c r="B486" s="118"/>
      <c r="C486" s="121"/>
      <c r="D486" s="56" t="s">
        <v>590</v>
      </c>
      <c r="E486" s="20" t="s">
        <v>436</v>
      </c>
      <c r="F486" s="21" t="s">
        <v>216</v>
      </c>
      <c r="G486" s="107"/>
      <c r="H486" s="40">
        <f>32*35*34/1000000</f>
        <v>0.03808</v>
      </c>
      <c r="I486" s="38" t="s">
        <v>438</v>
      </c>
      <c r="J486" s="105"/>
      <c r="K486" s="42" t="s">
        <v>591</v>
      </c>
      <c r="N486" s="68"/>
    </row>
    <row r="487" spans="1:14" s="3" customFormat="1" ht="15.75">
      <c r="A487" s="116"/>
      <c r="B487" s="118"/>
      <c r="C487" s="121"/>
      <c r="D487" s="56" t="s">
        <v>592</v>
      </c>
      <c r="E487" s="20" t="s">
        <v>662</v>
      </c>
      <c r="F487" s="80" t="s">
        <v>217</v>
      </c>
      <c r="G487" s="107"/>
      <c r="H487" s="43">
        <v>12</v>
      </c>
      <c r="I487" s="41">
        <f>+INT(54/H486)*H487</f>
        <v>17016</v>
      </c>
      <c r="J487" s="105"/>
      <c r="K487" s="42"/>
      <c r="N487" s="68"/>
    </row>
    <row r="488" spans="1:14" s="3" customFormat="1" ht="15.75">
      <c r="A488" s="116"/>
      <c r="B488" s="118"/>
      <c r="C488" s="121"/>
      <c r="D488" s="56" t="s">
        <v>336</v>
      </c>
      <c r="E488" s="20" t="s">
        <v>194</v>
      </c>
      <c r="F488" s="21" t="s">
        <v>337</v>
      </c>
      <c r="G488" s="107"/>
      <c r="H488" s="40" t="s">
        <v>365</v>
      </c>
      <c r="I488" s="38" t="s">
        <v>445</v>
      </c>
      <c r="J488" s="105"/>
      <c r="K488" s="42"/>
      <c r="N488" s="68"/>
    </row>
    <row r="489" spans="1:14" s="3" customFormat="1" ht="15.75">
      <c r="A489" s="116"/>
      <c r="B489" s="119"/>
      <c r="C489" s="122"/>
      <c r="D489" s="64" t="s">
        <v>340</v>
      </c>
      <c r="E489" s="20" t="s">
        <v>219</v>
      </c>
      <c r="F489" s="21" t="s">
        <v>220</v>
      </c>
      <c r="G489" s="108"/>
      <c r="H489" s="47" t="s">
        <v>351</v>
      </c>
      <c r="I489" s="59">
        <f>+INT(68/H486)*H487</f>
        <v>21420</v>
      </c>
      <c r="J489" s="105"/>
      <c r="K489" s="44"/>
      <c r="N489" s="68"/>
    </row>
    <row r="490" spans="1:14" s="3" customFormat="1" ht="15.75" customHeight="1">
      <c r="A490" s="115">
        <v>82</v>
      </c>
      <c r="B490" s="117" t="s">
        <v>221</v>
      </c>
      <c r="C490" s="120"/>
      <c r="D490" s="62" t="s">
        <v>227</v>
      </c>
      <c r="E490" s="74" t="s">
        <v>429</v>
      </c>
      <c r="F490" s="75" t="s">
        <v>236</v>
      </c>
      <c r="G490" s="106" t="s">
        <v>238</v>
      </c>
      <c r="H490" s="37" t="s">
        <v>392</v>
      </c>
      <c r="I490" s="38" t="s">
        <v>431</v>
      </c>
      <c r="J490" s="104" t="s">
        <v>241</v>
      </c>
      <c r="K490" s="39" t="s">
        <v>588</v>
      </c>
      <c r="N490" s="68"/>
    </row>
    <row r="491" spans="1:14" s="3" customFormat="1" ht="15.75">
      <c r="A491" s="116"/>
      <c r="B491" s="118"/>
      <c r="C491" s="121"/>
      <c r="D491" s="76" t="s">
        <v>234</v>
      </c>
      <c r="E491" s="20" t="s">
        <v>432</v>
      </c>
      <c r="F491" s="21" t="s">
        <v>237</v>
      </c>
      <c r="G491" s="107"/>
      <c r="H491" s="40" t="s">
        <v>434</v>
      </c>
      <c r="I491" s="41">
        <f>+INT(24/H492)*H493</f>
        <v>7560</v>
      </c>
      <c r="J491" s="105"/>
      <c r="K491" s="42" t="s">
        <v>589</v>
      </c>
      <c r="N491" s="68"/>
    </row>
    <row r="492" spans="1:14" s="3" customFormat="1" ht="15.75">
      <c r="A492" s="116"/>
      <c r="B492" s="118"/>
      <c r="C492" s="121"/>
      <c r="D492" s="56" t="s">
        <v>590</v>
      </c>
      <c r="E492" s="20" t="s">
        <v>436</v>
      </c>
      <c r="F492" s="21" t="s">
        <v>732</v>
      </c>
      <c r="G492" s="107"/>
      <c r="H492" s="40">
        <f>32*35*34/1000000</f>
        <v>0.03808</v>
      </c>
      <c r="I492" s="38" t="s">
        <v>438</v>
      </c>
      <c r="J492" s="105"/>
      <c r="K492" s="42" t="s">
        <v>591</v>
      </c>
      <c r="N492" s="68"/>
    </row>
    <row r="493" spans="1:14" s="3" customFormat="1" ht="15.75">
      <c r="A493" s="116"/>
      <c r="B493" s="118"/>
      <c r="C493" s="121"/>
      <c r="D493" s="56" t="s">
        <v>222</v>
      </c>
      <c r="E493" s="20" t="s">
        <v>662</v>
      </c>
      <c r="F493" s="80" t="s">
        <v>235</v>
      </c>
      <c r="G493" s="107"/>
      <c r="H493" s="43">
        <v>12</v>
      </c>
      <c r="I493" s="41">
        <f>+INT(54/H492)*H493</f>
        <v>17016</v>
      </c>
      <c r="J493" s="105"/>
      <c r="K493" s="42"/>
      <c r="N493" s="68"/>
    </row>
    <row r="494" spans="1:14" s="3" customFormat="1" ht="15.75">
      <c r="A494" s="116"/>
      <c r="B494" s="118"/>
      <c r="C494" s="121"/>
      <c r="D494" s="56" t="s">
        <v>336</v>
      </c>
      <c r="E494" s="20" t="s">
        <v>194</v>
      </c>
      <c r="F494" s="21" t="s">
        <v>228</v>
      </c>
      <c r="G494" s="107"/>
      <c r="H494" s="40" t="s">
        <v>239</v>
      </c>
      <c r="I494" s="38" t="s">
        <v>445</v>
      </c>
      <c r="J494" s="105"/>
      <c r="K494" s="42"/>
      <c r="N494" s="68"/>
    </row>
    <row r="495" spans="1:14" s="3" customFormat="1" ht="15.75">
      <c r="A495" s="116"/>
      <c r="B495" s="119"/>
      <c r="C495" s="122"/>
      <c r="D495" s="64" t="s">
        <v>226</v>
      </c>
      <c r="E495" s="20" t="s">
        <v>219</v>
      </c>
      <c r="F495" s="21" t="s">
        <v>220</v>
      </c>
      <c r="G495" s="108"/>
      <c r="H495" s="47" t="s">
        <v>240</v>
      </c>
      <c r="I495" s="59">
        <f>+INT(68/H492)*H493</f>
        <v>21420</v>
      </c>
      <c r="J495" s="105"/>
      <c r="K495" s="44"/>
      <c r="N495" s="68"/>
    </row>
    <row r="496" spans="1:14" s="3" customFormat="1" ht="15.75" customHeight="1">
      <c r="A496" s="115">
        <v>83</v>
      </c>
      <c r="B496" s="123" t="s">
        <v>729</v>
      </c>
      <c r="C496" s="120"/>
      <c r="D496" s="62" t="s">
        <v>730</v>
      </c>
      <c r="E496" s="74" t="s">
        <v>429</v>
      </c>
      <c r="F496" s="75" t="s">
        <v>213</v>
      </c>
      <c r="G496" s="106" t="s">
        <v>734</v>
      </c>
      <c r="H496" s="37" t="s">
        <v>752</v>
      </c>
      <c r="I496" s="38" t="s">
        <v>431</v>
      </c>
      <c r="J496" s="104" t="s">
        <v>339</v>
      </c>
      <c r="K496" s="39" t="s">
        <v>456</v>
      </c>
      <c r="N496" s="68"/>
    </row>
    <row r="497" spans="1:14" s="3" customFormat="1" ht="15.75">
      <c r="A497" s="116"/>
      <c r="B497" s="124"/>
      <c r="C497" s="121"/>
      <c r="D497" s="76" t="s">
        <v>210</v>
      </c>
      <c r="E497" s="20" t="s">
        <v>432</v>
      </c>
      <c r="F497" s="21" t="s">
        <v>237</v>
      </c>
      <c r="G497" s="107"/>
      <c r="H497" s="40" t="s">
        <v>434</v>
      </c>
      <c r="I497" s="41">
        <f>+INT(24/H498)*H499</f>
        <v>3456</v>
      </c>
      <c r="J497" s="105"/>
      <c r="K497" s="42" t="s">
        <v>459</v>
      </c>
      <c r="N497" s="68"/>
    </row>
    <row r="498" spans="1:14" s="3" customFormat="1" ht="15.75">
      <c r="A498" s="116"/>
      <c r="B498" s="124"/>
      <c r="C498" s="121"/>
      <c r="D498" s="56" t="s">
        <v>731</v>
      </c>
      <c r="E498" s="20" t="s">
        <v>436</v>
      </c>
      <c r="F498" s="21" t="s">
        <v>732</v>
      </c>
      <c r="G498" s="107"/>
      <c r="H498" s="40">
        <f>50*50*50/1000000</f>
        <v>0.125</v>
      </c>
      <c r="I498" s="38" t="s">
        <v>438</v>
      </c>
      <c r="J498" s="105"/>
      <c r="K498" s="42"/>
      <c r="N498" s="68"/>
    </row>
    <row r="499" spans="1:14" s="3" customFormat="1" ht="15.75">
      <c r="A499" s="116"/>
      <c r="B499" s="124"/>
      <c r="C499" s="121"/>
      <c r="D499" s="56" t="s">
        <v>208</v>
      </c>
      <c r="E499" s="20" t="s">
        <v>662</v>
      </c>
      <c r="F499" s="80" t="s">
        <v>243</v>
      </c>
      <c r="G499" s="107"/>
      <c r="H499" s="43">
        <v>18</v>
      </c>
      <c r="I499" s="41">
        <f>+INT(54/H498)*H499</f>
        <v>7776</v>
      </c>
      <c r="J499" s="105"/>
      <c r="K499" s="42"/>
      <c r="N499" s="68"/>
    </row>
    <row r="500" spans="1:14" s="3" customFormat="1" ht="15.75">
      <c r="A500" s="116"/>
      <c r="B500" s="124"/>
      <c r="C500" s="121"/>
      <c r="D500" s="56" t="s">
        <v>206</v>
      </c>
      <c r="E500" s="20" t="s">
        <v>194</v>
      </c>
      <c r="F500" s="21" t="s">
        <v>733</v>
      </c>
      <c r="G500" s="107"/>
      <c r="H500" s="40" t="s">
        <v>248</v>
      </c>
      <c r="I500" s="38" t="s">
        <v>445</v>
      </c>
      <c r="J500" s="105"/>
      <c r="K500" s="42"/>
      <c r="N500" s="68"/>
    </row>
    <row r="501" spans="1:14" s="3" customFormat="1" ht="15.75">
      <c r="A501" s="116"/>
      <c r="B501" s="125"/>
      <c r="C501" s="122"/>
      <c r="D501" s="64" t="s">
        <v>207</v>
      </c>
      <c r="E501" s="22" t="s">
        <v>196</v>
      </c>
      <c r="F501" s="21" t="s">
        <v>218</v>
      </c>
      <c r="G501" s="108"/>
      <c r="H501" s="47" t="s">
        <v>249</v>
      </c>
      <c r="I501" s="59">
        <f>+INT(68/H498)*H499</f>
        <v>9792</v>
      </c>
      <c r="J501" s="105"/>
      <c r="K501" s="44"/>
      <c r="N501" s="68"/>
    </row>
    <row r="502" spans="1:14" s="3" customFormat="1" ht="15.75" customHeight="1">
      <c r="A502" s="115">
        <v>84</v>
      </c>
      <c r="B502" s="117" t="s">
        <v>205</v>
      </c>
      <c r="C502" s="120"/>
      <c r="D502" s="62" t="s">
        <v>250</v>
      </c>
      <c r="E502" s="74" t="s">
        <v>429</v>
      </c>
      <c r="F502" s="75" t="s">
        <v>213</v>
      </c>
      <c r="G502" s="106" t="s">
        <v>214</v>
      </c>
      <c r="H502" s="37" t="s">
        <v>247</v>
      </c>
      <c r="I502" s="38" t="s">
        <v>431</v>
      </c>
      <c r="J502" s="104" t="s">
        <v>339</v>
      </c>
      <c r="K502" s="39" t="s">
        <v>456</v>
      </c>
      <c r="N502" s="68"/>
    </row>
    <row r="503" spans="1:14" s="3" customFormat="1" ht="15.75">
      <c r="A503" s="116"/>
      <c r="B503" s="118"/>
      <c r="C503" s="121"/>
      <c r="D503" s="76" t="s">
        <v>210</v>
      </c>
      <c r="E503" s="20" t="s">
        <v>432</v>
      </c>
      <c r="F503" s="21" t="s">
        <v>212</v>
      </c>
      <c r="G503" s="107"/>
      <c r="H503" s="40" t="s">
        <v>434</v>
      </c>
      <c r="I503" s="41">
        <f>+INT(24/H504)*H505</f>
        <v>2160</v>
      </c>
      <c r="J503" s="105"/>
      <c r="K503" s="42" t="s">
        <v>459</v>
      </c>
      <c r="N503" s="68"/>
    </row>
    <row r="504" spans="1:14" s="3" customFormat="1" ht="15.75">
      <c r="A504" s="116"/>
      <c r="B504" s="118"/>
      <c r="C504" s="121"/>
      <c r="D504" s="56" t="s">
        <v>209</v>
      </c>
      <c r="E504" s="20" t="s">
        <v>436</v>
      </c>
      <c r="F504" s="21" t="s">
        <v>211</v>
      </c>
      <c r="G504" s="107"/>
      <c r="H504" s="40">
        <f>50*50*40/1000000</f>
        <v>0.1</v>
      </c>
      <c r="I504" s="38" t="s">
        <v>438</v>
      </c>
      <c r="J504" s="105"/>
      <c r="K504" s="42"/>
      <c r="N504" s="68"/>
    </row>
    <row r="505" spans="1:14" s="3" customFormat="1" ht="15.75">
      <c r="A505" s="116"/>
      <c r="B505" s="118"/>
      <c r="C505" s="121"/>
      <c r="D505" s="56" t="s">
        <v>208</v>
      </c>
      <c r="E505" s="20" t="s">
        <v>662</v>
      </c>
      <c r="F505" s="80" t="s">
        <v>244</v>
      </c>
      <c r="G505" s="107"/>
      <c r="H505" s="43">
        <v>9</v>
      </c>
      <c r="I505" s="41">
        <f>+INT(54/H504)*H505</f>
        <v>4860</v>
      </c>
      <c r="J505" s="105"/>
      <c r="K505" s="42"/>
      <c r="N505" s="68"/>
    </row>
    <row r="506" spans="1:14" s="3" customFormat="1" ht="15.75">
      <c r="A506" s="116"/>
      <c r="B506" s="118"/>
      <c r="C506" s="121"/>
      <c r="D506" s="56" t="s">
        <v>206</v>
      </c>
      <c r="E506" s="20" t="s">
        <v>194</v>
      </c>
      <c r="F506" s="21" t="s">
        <v>733</v>
      </c>
      <c r="G506" s="107"/>
      <c r="H506" s="40" t="s">
        <v>248</v>
      </c>
      <c r="I506" s="38" t="s">
        <v>445</v>
      </c>
      <c r="J506" s="105"/>
      <c r="K506" s="42"/>
      <c r="N506" s="68"/>
    </row>
    <row r="507" spans="1:14" s="3" customFormat="1" ht="15.75">
      <c r="A507" s="116"/>
      <c r="B507" s="119"/>
      <c r="C507" s="122"/>
      <c r="D507" s="64" t="s">
        <v>207</v>
      </c>
      <c r="E507" s="22" t="s">
        <v>196</v>
      </c>
      <c r="F507" s="21" t="s">
        <v>197</v>
      </c>
      <c r="G507" s="108"/>
      <c r="H507" s="47" t="s">
        <v>249</v>
      </c>
      <c r="I507" s="59">
        <f>+INT(68/H504)*H505</f>
        <v>6120</v>
      </c>
      <c r="J507" s="105"/>
      <c r="K507" s="44"/>
      <c r="N507" s="68"/>
    </row>
    <row r="508" spans="1:14" s="3" customFormat="1" ht="15.75" customHeight="1">
      <c r="A508" s="115">
        <v>85</v>
      </c>
      <c r="B508" s="123" t="s">
        <v>393</v>
      </c>
      <c r="C508" s="120"/>
      <c r="D508" s="62" t="s">
        <v>394</v>
      </c>
      <c r="E508" s="74" t="s">
        <v>429</v>
      </c>
      <c r="F508" s="75" t="s">
        <v>334</v>
      </c>
      <c r="G508" s="106" t="s">
        <v>395</v>
      </c>
      <c r="H508" s="37" t="s">
        <v>379</v>
      </c>
      <c r="I508" s="38" t="s">
        <v>431</v>
      </c>
      <c r="J508" s="104" t="s">
        <v>338</v>
      </c>
      <c r="K508" s="39"/>
      <c r="N508" s="68"/>
    </row>
    <row r="509" spans="1:14" s="3" customFormat="1" ht="15.75">
      <c r="A509" s="116"/>
      <c r="B509" s="124"/>
      <c r="C509" s="121"/>
      <c r="D509" s="76" t="s">
        <v>396</v>
      </c>
      <c r="E509" s="20" t="s">
        <v>432</v>
      </c>
      <c r="F509" s="21" t="s">
        <v>397</v>
      </c>
      <c r="G509" s="107"/>
      <c r="H509" s="40" t="s">
        <v>434</v>
      </c>
      <c r="I509" s="41">
        <f>+INT(24/H510)*H511</f>
        <v>7680</v>
      </c>
      <c r="J509" s="105"/>
      <c r="K509" s="42"/>
      <c r="N509" s="68"/>
    </row>
    <row r="510" spans="1:14" s="3" customFormat="1" ht="15.75">
      <c r="A510" s="116"/>
      <c r="B510" s="124"/>
      <c r="C510" s="121"/>
      <c r="D510" s="56" t="s">
        <v>398</v>
      </c>
      <c r="E510" s="20" t="s">
        <v>436</v>
      </c>
      <c r="F510" s="21" t="s">
        <v>661</v>
      </c>
      <c r="G510" s="107"/>
      <c r="H510" s="40">
        <f>31.5*35*34/1000000</f>
        <v>0.037485</v>
      </c>
      <c r="I510" s="38" t="s">
        <v>438</v>
      </c>
      <c r="J510" s="105"/>
      <c r="K510" s="42"/>
      <c r="N510" s="68"/>
    </row>
    <row r="511" spans="1:14" s="3" customFormat="1" ht="15.75">
      <c r="A511" s="116"/>
      <c r="B511" s="124"/>
      <c r="C511" s="121"/>
      <c r="D511" s="56" t="s">
        <v>399</v>
      </c>
      <c r="E511" s="20" t="s">
        <v>662</v>
      </c>
      <c r="F511" s="80" t="s">
        <v>377</v>
      </c>
      <c r="G511" s="107"/>
      <c r="H511" s="43">
        <v>12</v>
      </c>
      <c r="I511" s="41">
        <f>+INT(54/H510)*H511</f>
        <v>17280</v>
      </c>
      <c r="J511" s="105"/>
      <c r="K511" s="42"/>
      <c r="N511" s="68"/>
    </row>
    <row r="512" spans="1:14" s="3" customFormat="1" ht="15.75">
      <c r="A512" s="116"/>
      <c r="B512" s="124"/>
      <c r="C512" s="121"/>
      <c r="D512" s="56" t="s">
        <v>336</v>
      </c>
      <c r="E512" s="20" t="s">
        <v>194</v>
      </c>
      <c r="F512" s="21" t="s">
        <v>337</v>
      </c>
      <c r="G512" s="107"/>
      <c r="H512" s="40" t="s">
        <v>400</v>
      </c>
      <c r="I512" s="38" t="s">
        <v>445</v>
      </c>
      <c r="J512" s="105"/>
      <c r="K512" s="42"/>
      <c r="N512" s="68"/>
    </row>
    <row r="513" spans="1:14" s="3" customFormat="1" ht="15.75">
      <c r="A513" s="116"/>
      <c r="B513" s="125"/>
      <c r="C513" s="122"/>
      <c r="D513" s="64" t="s">
        <v>340</v>
      </c>
      <c r="E513" s="20" t="s">
        <v>196</v>
      </c>
      <c r="F513" s="21" t="s">
        <v>197</v>
      </c>
      <c r="G513" s="108"/>
      <c r="H513" s="47" t="s">
        <v>401</v>
      </c>
      <c r="I513" s="59">
        <f>+INT(68/H510)*H511</f>
        <v>21768</v>
      </c>
      <c r="J513" s="105"/>
      <c r="K513" s="44"/>
      <c r="N513" s="68"/>
    </row>
    <row r="514" spans="1:14" s="3" customFormat="1" ht="15.75" customHeight="1">
      <c r="A514" s="115">
        <v>86</v>
      </c>
      <c r="B514" s="123" t="s">
        <v>402</v>
      </c>
      <c r="C514" s="120"/>
      <c r="D514" s="62" t="s">
        <v>403</v>
      </c>
      <c r="E514" s="74" t="s">
        <v>429</v>
      </c>
      <c r="F514" s="75" t="s">
        <v>360</v>
      </c>
      <c r="G514" s="106" t="s">
        <v>779</v>
      </c>
      <c r="H514" s="37" t="s">
        <v>404</v>
      </c>
      <c r="I514" s="38" t="s">
        <v>431</v>
      </c>
      <c r="J514" s="104" t="s">
        <v>339</v>
      </c>
      <c r="K514" s="39"/>
      <c r="N514" s="68"/>
    </row>
    <row r="515" spans="1:14" s="3" customFormat="1" ht="15.75">
      <c r="A515" s="116"/>
      <c r="B515" s="124"/>
      <c r="C515" s="121"/>
      <c r="D515" s="76" t="s">
        <v>405</v>
      </c>
      <c r="E515" s="20" t="s">
        <v>432</v>
      </c>
      <c r="F515" s="21" t="s">
        <v>384</v>
      </c>
      <c r="G515" s="107"/>
      <c r="H515" s="40" t="s">
        <v>434</v>
      </c>
      <c r="I515" s="41">
        <f>+INT(24/H516)*H517</f>
        <v>3972</v>
      </c>
      <c r="J515" s="105"/>
      <c r="K515" s="42"/>
      <c r="N515" s="68"/>
    </row>
    <row r="516" spans="1:14" s="3" customFormat="1" ht="15.75">
      <c r="A516" s="116"/>
      <c r="B516" s="124"/>
      <c r="C516" s="121"/>
      <c r="D516" s="56" t="s">
        <v>49</v>
      </c>
      <c r="E516" s="20" t="s">
        <v>436</v>
      </c>
      <c r="F516" s="21" t="s">
        <v>386</v>
      </c>
      <c r="G516" s="107"/>
      <c r="H516" s="40">
        <f>35*44*47/1000000</f>
        <v>0.07238</v>
      </c>
      <c r="I516" s="38" t="s">
        <v>438</v>
      </c>
      <c r="J516" s="105"/>
      <c r="K516" s="42"/>
      <c r="N516" s="68"/>
    </row>
    <row r="517" spans="1:14" s="3" customFormat="1" ht="15.75">
      <c r="A517" s="116"/>
      <c r="B517" s="124"/>
      <c r="C517" s="121"/>
      <c r="D517" s="56" t="s">
        <v>406</v>
      </c>
      <c r="E517" s="20" t="s">
        <v>662</v>
      </c>
      <c r="F517" s="80" t="s">
        <v>407</v>
      </c>
      <c r="G517" s="107"/>
      <c r="H517" s="43">
        <v>12</v>
      </c>
      <c r="I517" s="41">
        <f>+INT(54/H516)*H517</f>
        <v>8952</v>
      </c>
      <c r="J517" s="105"/>
      <c r="K517" s="42"/>
      <c r="N517" s="68"/>
    </row>
    <row r="518" spans="1:14" s="3" customFormat="1" ht="15.75">
      <c r="A518" s="116"/>
      <c r="B518" s="124"/>
      <c r="C518" s="121"/>
      <c r="D518" s="56" t="s">
        <v>336</v>
      </c>
      <c r="E518" s="20" t="s">
        <v>194</v>
      </c>
      <c r="F518" s="21" t="s">
        <v>195</v>
      </c>
      <c r="G518" s="107"/>
      <c r="H518" s="40" t="s">
        <v>408</v>
      </c>
      <c r="I518" s="38" t="s">
        <v>445</v>
      </c>
      <c r="J518" s="105"/>
      <c r="K518" s="42"/>
      <c r="N518" s="68"/>
    </row>
    <row r="519" spans="1:14" s="3" customFormat="1" ht="15.75">
      <c r="A519" s="116"/>
      <c r="B519" s="125"/>
      <c r="C519" s="122"/>
      <c r="D519" s="64" t="s">
        <v>366</v>
      </c>
      <c r="E519" s="22" t="s">
        <v>196</v>
      </c>
      <c r="F519" s="23" t="s">
        <v>197</v>
      </c>
      <c r="G519" s="108"/>
      <c r="H519" s="47" t="s">
        <v>367</v>
      </c>
      <c r="I519" s="59">
        <f>+INT(68/H516)*H517</f>
        <v>11268</v>
      </c>
      <c r="J519" s="105"/>
      <c r="K519" s="44"/>
      <c r="N519" s="68"/>
    </row>
    <row r="520" spans="1:11" s="3" customFormat="1" ht="15.75" customHeight="1">
      <c r="A520" s="115">
        <v>87</v>
      </c>
      <c r="B520" s="123" t="s">
        <v>649</v>
      </c>
      <c r="C520" s="120"/>
      <c r="D520" s="62" t="s">
        <v>659</v>
      </c>
      <c r="E520" s="74" t="s">
        <v>320</v>
      </c>
      <c r="F520" s="75" t="s">
        <v>652</v>
      </c>
      <c r="G520" s="106" t="s">
        <v>657</v>
      </c>
      <c r="H520" s="37" t="s">
        <v>658</v>
      </c>
      <c r="I520" s="38" t="s">
        <v>431</v>
      </c>
      <c r="J520" s="104" t="s">
        <v>318</v>
      </c>
      <c r="K520" s="39" t="s">
        <v>456</v>
      </c>
    </row>
    <row r="521" spans="1:11" s="3" customFormat="1" ht="15.75">
      <c r="A521" s="116"/>
      <c r="B521" s="124"/>
      <c r="C521" s="121"/>
      <c r="D521" s="100" t="s">
        <v>650</v>
      </c>
      <c r="E521" s="20" t="s">
        <v>432</v>
      </c>
      <c r="F521" s="21" t="s">
        <v>653</v>
      </c>
      <c r="G521" s="107"/>
      <c r="H521" s="40" t="s">
        <v>434</v>
      </c>
      <c r="I521" s="41">
        <f>+INT(24/H522)*H523</f>
        <v>2456</v>
      </c>
      <c r="J521" s="105"/>
      <c r="K521" s="42" t="s">
        <v>459</v>
      </c>
    </row>
    <row r="522" spans="1:11" s="3" customFormat="1" ht="15.75">
      <c r="A522" s="116"/>
      <c r="B522" s="124"/>
      <c r="C522" s="121"/>
      <c r="D522" s="56" t="s">
        <v>313</v>
      </c>
      <c r="E522" s="20" t="s">
        <v>436</v>
      </c>
      <c r="F522" s="21" t="s">
        <v>651</v>
      </c>
      <c r="G522" s="107"/>
      <c r="H522" s="40">
        <f>38*38*54/1000000</f>
        <v>0.077976</v>
      </c>
      <c r="I522" s="38" t="s">
        <v>438</v>
      </c>
      <c r="J522" s="105"/>
      <c r="K522" s="42"/>
    </row>
    <row r="523" spans="1:11" s="3" customFormat="1" ht="15.75">
      <c r="A523" s="116"/>
      <c r="B523" s="124"/>
      <c r="C523" s="121"/>
      <c r="D523" s="56" t="s">
        <v>654</v>
      </c>
      <c r="E523" s="20" t="s">
        <v>662</v>
      </c>
      <c r="F523" s="80" t="s">
        <v>245</v>
      </c>
      <c r="G523" s="107"/>
      <c r="H523" s="43">
        <v>8</v>
      </c>
      <c r="I523" s="41">
        <f>+INT(54/H522)*H523</f>
        <v>5536</v>
      </c>
      <c r="J523" s="105"/>
      <c r="K523" s="42"/>
    </row>
    <row r="524" spans="1:11" s="3" customFormat="1" ht="15.75">
      <c r="A524" s="116"/>
      <c r="B524" s="124"/>
      <c r="C524" s="121"/>
      <c r="D524" s="56" t="s">
        <v>260</v>
      </c>
      <c r="E524" s="20" t="s">
        <v>194</v>
      </c>
      <c r="F524" s="21" t="s">
        <v>195</v>
      </c>
      <c r="G524" s="107"/>
      <c r="H524" s="40" t="s">
        <v>515</v>
      </c>
      <c r="I524" s="38" t="s">
        <v>445</v>
      </c>
      <c r="J524" s="105"/>
      <c r="K524" s="42"/>
    </row>
    <row r="525" spans="1:11" s="3" customFormat="1" ht="15.75">
      <c r="A525" s="116"/>
      <c r="B525" s="125"/>
      <c r="C525" s="122"/>
      <c r="D525" s="64" t="s">
        <v>656</v>
      </c>
      <c r="E525" s="22" t="s">
        <v>196</v>
      </c>
      <c r="F525" s="23" t="s">
        <v>197</v>
      </c>
      <c r="G525" s="108"/>
      <c r="H525" s="47" t="s">
        <v>516</v>
      </c>
      <c r="I525" s="59">
        <f>+INT(68/H522)*H523</f>
        <v>6976</v>
      </c>
      <c r="J525" s="105"/>
      <c r="K525" s="44"/>
    </row>
    <row r="526" spans="1:11" s="3" customFormat="1" ht="15.75" customHeight="1">
      <c r="A526" s="115">
        <v>88</v>
      </c>
      <c r="B526" s="123" t="s">
        <v>509</v>
      </c>
      <c r="C526" s="120"/>
      <c r="D526" s="62" t="s">
        <v>312</v>
      </c>
      <c r="E526" s="74" t="s">
        <v>320</v>
      </c>
      <c r="F526" s="75" t="s">
        <v>308</v>
      </c>
      <c r="G526" s="106" t="s">
        <v>317</v>
      </c>
      <c r="H526" s="37" t="s">
        <v>314</v>
      </c>
      <c r="I526" s="38" t="s">
        <v>431</v>
      </c>
      <c r="J526" s="104" t="s">
        <v>318</v>
      </c>
      <c r="K526" s="39" t="s">
        <v>456</v>
      </c>
    </row>
    <row r="527" spans="1:11" s="3" customFormat="1" ht="15.75">
      <c r="A527" s="116"/>
      <c r="B527" s="124"/>
      <c r="C527" s="121"/>
      <c r="D527" s="100" t="s">
        <v>514</v>
      </c>
      <c r="E527" s="20" t="s">
        <v>432</v>
      </c>
      <c r="F527" s="21" t="s">
        <v>309</v>
      </c>
      <c r="G527" s="107"/>
      <c r="H527" s="40" t="s">
        <v>434</v>
      </c>
      <c r="I527" s="41">
        <f>+INT(24/H528)*H529</f>
        <v>3496</v>
      </c>
      <c r="J527" s="105"/>
      <c r="K527" s="42" t="s">
        <v>459</v>
      </c>
    </row>
    <row r="528" spans="1:11" s="3" customFormat="1" ht="15.75">
      <c r="A528" s="116"/>
      <c r="B528" s="124"/>
      <c r="C528" s="121"/>
      <c r="D528" s="56" t="s">
        <v>313</v>
      </c>
      <c r="E528" s="20" t="s">
        <v>436</v>
      </c>
      <c r="F528" s="21" t="s">
        <v>310</v>
      </c>
      <c r="G528" s="107"/>
      <c r="H528" s="40">
        <f>38*38*38/1000000</f>
        <v>0.054872</v>
      </c>
      <c r="I528" s="38" t="s">
        <v>438</v>
      </c>
      <c r="J528" s="105"/>
      <c r="K528" s="42"/>
    </row>
    <row r="529" spans="1:11" s="3" customFormat="1" ht="15.75">
      <c r="A529" s="116"/>
      <c r="B529" s="124"/>
      <c r="C529" s="121"/>
      <c r="D529" s="56" t="s">
        <v>655</v>
      </c>
      <c r="E529" s="20" t="s">
        <v>662</v>
      </c>
      <c r="F529" s="80" t="s">
        <v>246</v>
      </c>
      <c r="G529" s="107"/>
      <c r="H529" s="43">
        <v>8</v>
      </c>
      <c r="I529" s="41">
        <f>+INT(54/H528)*H529</f>
        <v>7872</v>
      </c>
      <c r="J529" s="105"/>
      <c r="K529" s="42"/>
    </row>
    <row r="530" spans="1:11" s="3" customFormat="1" ht="15.75">
      <c r="A530" s="116"/>
      <c r="B530" s="124"/>
      <c r="C530" s="121"/>
      <c r="D530" s="56" t="s">
        <v>260</v>
      </c>
      <c r="E530" s="20" t="s">
        <v>194</v>
      </c>
      <c r="F530" s="21" t="s">
        <v>195</v>
      </c>
      <c r="G530" s="107"/>
      <c r="H530" s="40" t="s">
        <v>315</v>
      </c>
      <c r="I530" s="38" t="s">
        <v>445</v>
      </c>
      <c r="J530" s="105"/>
      <c r="K530" s="42"/>
    </row>
    <row r="531" spans="1:11" s="3" customFormat="1" ht="15.75">
      <c r="A531" s="116"/>
      <c r="B531" s="125"/>
      <c r="C531" s="122"/>
      <c r="D531" s="64" t="s">
        <v>311</v>
      </c>
      <c r="E531" s="22" t="s">
        <v>196</v>
      </c>
      <c r="F531" s="23" t="s">
        <v>197</v>
      </c>
      <c r="G531" s="108"/>
      <c r="H531" s="47" t="s">
        <v>316</v>
      </c>
      <c r="I531" s="59">
        <f>+INT(68/H528)*H529</f>
        <v>9912</v>
      </c>
      <c r="J531" s="105"/>
      <c r="K531" s="44"/>
    </row>
    <row r="532" spans="1:11" s="3" customFormat="1" ht="15.75" customHeight="1">
      <c r="A532" s="115">
        <v>89</v>
      </c>
      <c r="B532" s="117" t="s">
        <v>510</v>
      </c>
      <c r="C532" s="120"/>
      <c r="D532" s="62" t="s">
        <v>830</v>
      </c>
      <c r="E532" s="74" t="s">
        <v>320</v>
      </c>
      <c r="F532" s="75" t="s">
        <v>308</v>
      </c>
      <c r="G532" s="106" t="s">
        <v>518</v>
      </c>
      <c r="H532" s="37" t="s">
        <v>517</v>
      </c>
      <c r="I532" s="38" t="s">
        <v>431</v>
      </c>
      <c r="J532" s="104" t="s">
        <v>318</v>
      </c>
      <c r="K532" s="39" t="s">
        <v>456</v>
      </c>
    </row>
    <row r="533" spans="1:11" s="3" customFormat="1" ht="15.75">
      <c r="A533" s="116"/>
      <c r="B533" s="118"/>
      <c r="C533" s="121"/>
      <c r="D533" s="100" t="s">
        <v>831</v>
      </c>
      <c r="E533" s="20" t="s">
        <v>432</v>
      </c>
      <c r="F533" s="21" t="s">
        <v>512</v>
      </c>
      <c r="G533" s="107"/>
      <c r="H533" s="40" t="s">
        <v>434</v>
      </c>
      <c r="I533" s="41">
        <f>+INT(24/H534)*H535</f>
        <v>1808</v>
      </c>
      <c r="J533" s="105"/>
      <c r="K533" s="42" t="s">
        <v>459</v>
      </c>
    </row>
    <row r="534" spans="1:11" s="3" customFormat="1" ht="15.75">
      <c r="A534" s="116"/>
      <c r="B534" s="118"/>
      <c r="C534" s="121"/>
      <c r="D534" s="56" t="s">
        <v>832</v>
      </c>
      <c r="E534" s="20" t="s">
        <v>436</v>
      </c>
      <c r="F534" s="21" t="s">
        <v>513</v>
      </c>
      <c r="G534" s="107"/>
      <c r="H534" s="40">
        <f>46*46*50/1000000</f>
        <v>0.1058</v>
      </c>
      <c r="I534" s="38" t="s">
        <v>438</v>
      </c>
      <c r="J534" s="105"/>
      <c r="K534" s="42"/>
    </row>
    <row r="535" spans="1:11" s="3" customFormat="1" ht="15.75">
      <c r="A535" s="116"/>
      <c r="B535" s="118"/>
      <c r="C535" s="121"/>
      <c r="D535" s="56" t="s">
        <v>833</v>
      </c>
      <c r="E535" s="20" t="s">
        <v>662</v>
      </c>
      <c r="F535" s="80" t="s">
        <v>246</v>
      </c>
      <c r="G535" s="107"/>
      <c r="H535" s="43">
        <v>8</v>
      </c>
      <c r="I535" s="41">
        <f>+INT(54/H534)*H535</f>
        <v>4080</v>
      </c>
      <c r="J535" s="105"/>
      <c r="K535" s="42"/>
    </row>
    <row r="536" spans="1:11" s="3" customFormat="1" ht="15.75">
      <c r="A536" s="116"/>
      <c r="B536" s="118"/>
      <c r="C536" s="121"/>
      <c r="D536" s="56" t="s">
        <v>260</v>
      </c>
      <c r="E536" s="20" t="s">
        <v>194</v>
      </c>
      <c r="F536" s="21" t="s">
        <v>195</v>
      </c>
      <c r="G536" s="107"/>
      <c r="H536" s="40" t="s">
        <v>519</v>
      </c>
      <c r="I536" s="38" t="s">
        <v>445</v>
      </c>
      <c r="J536" s="105"/>
      <c r="K536" s="42"/>
    </row>
    <row r="537" spans="1:11" s="3" customFormat="1" ht="15.75">
      <c r="A537" s="116"/>
      <c r="B537" s="119"/>
      <c r="C537" s="122"/>
      <c r="D537" s="64" t="s">
        <v>834</v>
      </c>
      <c r="E537" s="22" t="s">
        <v>196</v>
      </c>
      <c r="F537" s="23" t="s">
        <v>197</v>
      </c>
      <c r="G537" s="108"/>
      <c r="H537" s="47" t="s">
        <v>520</v>
      </c>
      <c r="I537" s="59">
        <f>+INT(68/H534)*H535</f>
        <v>5136</v>
      </c>
      <c r="J537" s="105"/>
      <c r="K537" s="44"/>
    </row>
    <row r="538" spans="1:14" s="3" customFormat="1" ht="15.75">
      <c r="A538" s="81"/>
      <c r="B538" s="82"/>
      <c r="C538" s="83"/>
      <c r="D538" s="84"/>
      <c r="E538" s="73"/>
      <c r="F538" s="85"/>
      <c r="G538" s="89"/>
      <c r="H538" s="90"/>
      <c r="I538" s="91"/>
      <c r="J538" s="92"/>
      <c r="K538" s="92"/>
      <c r="N538" s="68"/>
    </row>
    <row r="539" spans="2:14" s="4" customFormat="1" ht="15.75">
      <c r="B539" s="86" t="s">
        <v>466</v>
      </c>
      <c r="D539" s="87"/>
      <c r="E539" s="87"/>
      <c r="F539" s="88"/>
      <c r="G539" s="95" t="s">
        <v>306</v>
      </c>
      <c r="I539" s="93"/>
      <c r="J539" s="95"/>
      <c r="K539" s="94"/>
      <c r="N539" s="48"/>
    </row>
    <row r="540" spans="2:14" s="4" customFormat="1" ht="15.75">
      <c r="B540" s="86" t="s">
        <v>409</v>
      </c>
      <c r="D540" s="87"/>
      <c r="E540" s="87"/>
      <c r="F540" s="88"/>
      <c r="G540" s="95" t="s">
        <v>410</v>
      </c>
      <c r="I540" s="93"/>
      <c r="J540" s="94"/>
      <c r="K540" s="94"/>
      <c r="N540" s="48"/>
    </row>
    <row r="541" spans="2:14" s="4" customFormat="1" ht="15.75">
      <c r="B541" s="86" t="s">
        <v>411</v>
      </c>
      <c r="D541" s="87"/>
      <c r="E541" s="87"/>
      <c r="F541" s="88"/>
      <c r="G541" s="86" t="s">
        <v>412</v>
      </c>
      <c r="I541" s="93"/>
      <c r="J541" s="94"/>
      <c r="K541" s="94"/>
      <c r="N541" s="48"/>
    </row>
    <row r="542" spans="2:14" s="4" customFormat="1" ht="15.75">
      <c r="B542" s="86" t="s">
        <v>413</v>
      </c>
      <c r="D542" s="87"/>
      <c r="E542"/>
      <c r="F542" s="88"/>
      <c r="G542" s="86" t="s">
        <v>414</v>
      </c>
      <c r="I542" s="96">
        <f ca="1">TODAY()</f>
        <v>42429</v>
      </c>
      <c r="J542" s="94"/>
      <c r="K542" s="94"/>
      <c r="N542" s="48"/>
    </row>
    <row r="543" ht="14.25">
      <c r="B543" s="95"/>
    </row>
  </sheetData>
  <sheetProtection formatColumns="0" formatRows="0"/>
  <protectedRanges>
    <protectedRange password="EC97" sqref="J442:J447 B4:C9 D260 J274:J279 D372 G284:G285 D64:D68 H454:H455 D447 C548:C1522 D88:D100 D82:D86 D102:D105 D22:D26 D384 D390 J382:J387 D378 D336 F136:J141 G280:G282 D246:D255 F64:J75 B64:C75 F262:F267 D429 B382:C387 F400:J405 G298:J321 H29:H30 D213 D211 G262:G264 G286:J291 B190:D207 I454:J483 G346:G348 H428:H429 I394:J399 G406:H423 B136:D141 B280:D291 H466:H467 H346:J351 F298:F303 D70:D74 G350:G351 J370:J375 H440:H441 B16:C27 F454:F471 J490:J495 G148:J183 F82:J111 F238:F255 D437 H262:J267 F310:F321 F496:J507 B238:C255 I238:J255 A538:D538 D238:D244 F148:F165 H460:H461 B298:D321 F346:F351 G184:G189 I406:J429 B496:D519 G266:G267 B262:D267 D278 F337:F339 D272 D219 B274:B279 B82:C111 B346:D351 B394:C429 H434:H435 B118:D129 I538:K538 A543:B1522 F169:F183 D543:J1522 F118:J129 F475:F477 F511:F513 H508:H509 D394:D427 B148:C183 H478:H479 F277:F291 F370:G399 F517:F519 I508:J513 B454:D483 D217 D148:D150 D152:D183 F538 B370:C375 F190:J207 G514:J537 F4:J9 F16:J27 H280:J285" name="区域1_3"/>
    <protectedRange password="EC97" sqref="E16:E27 E262:E267 E4:E9 E454:E471 E238:E255 E538 E337:E339 E82:E111 E136:E141 E496:E507 E148:E165 E298:E303 E118:E129 E64:E75 E169:E183 E511:E513 E475:E477 E190:E207 E370:E405 E517:E519 E277:E291 E310:E321 E346:E351" name="区域1_1_1"/>
    <protectedRange password="EC97" sqref="H382:I387 J334:J339 H370:I375 D337:D339 I388:J393 B388:C393 B376:C381 I376:J381 D373:D377 D370:D371 D391:D393 D379:D383 F334:F336 D385:D389 H394:H399 D334:D335 B334:C339 B352:B357" name="区域1_3_1"/>
    <protectedRange password="EC97" sqref="E334:E336" name="区域1_1_1_1"/>
    <protectedRange password="EC97" sqref="G254:G255 G242:G246 H238:H255 G238:G240 G248:G252 H222 H228 H234 G220:G222 G230:G231 G224:G228" name="区域1_3_18"/>
    <protectedRange password="EC97" sqref="D4 D6:D9 D18:D21 D16" name="区域1_1"/>
    <protectedRange password="EC97" sqref="D5 D75 D87 D69 D17 D81" name="区域1_2"/>
    <protectedRange password="EC97" sqref="A539:A542 I539:I541 D539:F542 J539:K542" name="区域1_3_2"/>
    <protectedRange password="EC97" sqref="H28 D27 G28:G33 I28:J33 H31:H33 B28:D33 F28:F33" name="区域1_3_5"/>
    <protectedRange password="EC97" sqref="E28:E33" name="区域1_1_1_3"/>
    <protectedRange password="EC97" sqref="C274:C279 G278:G279 H274:I279 D274:D277 D279 F274:G276" name="区域1_3_5_1"/>
    <protectedRange password="EC97" sqref="E274:E276" name="区域1_1_1_5"/>
    <protectedRange password="EC97" sqref="G76:G81" name="区域1_3_6"/>
    <protectedRange password="EC97" sqref="B256:C261 I256:J261 F256:F261 D256 D258:D259 D261" name="区域1_3_8"/>
    <protectedRange password="EC97" sqref="E256:E261" name="区域1_1_1_7"/>
    <protectedRange password="EC97" sqref="G260:G261 G256:G258 H256:H261" name="区域1_3_18_1"/>
    <protectedRange password="EC97" sqref="D257 D245" name="区域1_3_5_1_1"/>
    <protectedRange password="EC97" sqref="H462:H465 H510:H513 H480:H483 H456:H459 D442:D446 G442:I447 H468:H471 G478:G483 B442:C447 G538:H538 G508:G513 G454:G471 F442:F447" name="区域1_3_9"/>
    <protectedRange password="EC97" sqref="E442:E447" name="区域1_1_1_8"/>
    <protectedRange password="EC97" sqref="G334:I339" name="区域1_3_2_1"/>
    <protectedRange password="EC97" sqref="H40:I45 G46:J51 B34:D51 J34:J45 G34:G45 F34:F51" name="区域1_3_12"/>
    <protectedRange password="EC97" sqref="E34:E51" name="区域1_1_1_10"/>
    <protectedRange password="EC97" sqref="H34:I39 B52:D57 G52:J57 F52:F57" name="区域1_3_13"/>
    <protectedRange password="EC97" sqref="E52:E57" name="区域1_1_1_11"/>
    <protectedRange password="EC97" sqref="B58:D63 G112:J117 F112:F117 G58:J63 B112:D117 F58:F63" name="区域1_3_14"/>
    <protectedRange password="EC97" sqref="E58:E63 E112:E117" name="区域1_1_1_12"/>
    <protectedRange password="EC97" sqref="D101 D106:D111" name="区域1_3_15"/>
    <protectedRange password="EC97" sqref="H388:H393 H376:H381" name="区域1_3_1_2"/>
    <protectedRange password="EC97" sqref="D216 F208:F213 D210" name="区域1_3_3_4"/>
    <protectedRange password="EC97" sqref="D212 D208 D218 B208:C219 D214 G208:J219" name="区域1_3_1_1_2"/>
    <protectedRange password="EC97" sqref="E208:E213" name="区域1_1_1_1_1_2"/>
    <protectedRange password="EC97" sqref="D209 D215" name="区域1_3_5_1_2"/>
    <protectedRange password="EC97" sqref="A4:A537" name="区域1_3_28"/>
    <protectedRange password="EC97" sqref="D220:D237" name="区域1_3_4_1_1"/>
    <protectedRange password="EC97" sqref="J220:J237 B220:C237" name="区域1_3_9_1_1_1"/>
    <protectedRange password="EC97" sqref="F214:F237 F304:F309" name="区域1_3_1_1_1_1"/>
    <protectedRange password="EC97" sqref="E214:E237 E304:E309" name="区域1_1_1_1_1_1_1"/>
    <protectedRange password="EC97" sqref="H235:H237 I220:I237 H220:H221 H223:H227 H229:H233 G232:G237" name="区域1_3_8_1_1_1"/>
    <protectedRange password="EC97" sqref="G539:G542 I542 B539:B542" name="区域1_3_2_3"/>
    <protectedRange password="EC97" sqref="H340:H341 I340:J345 F340:F342 B340:D345 F344:F345" name="区域1_3_4"/>
    <protectedRange password="EC97" sqref="E340:E342 E344:E345" name="区域1_1_1_2"/>
    <protectedRange password="EC97" sqref="H342:H345 G340:G345" name="区域1_3_9_3"/>
    <protectedRange password="EC97" sqref="D184:D189" name="区域1_3_4_1_2"/>
    <protectedRange password="EC97" sqref="B184:C189 J184:J189" name="区域1_3_9_1_1"/>
    <protectedRange password="EC97" sqref="F184:F189" name="区域1_3_1_1_1"/>
    <protectedRange password="EC97" sqref="E184:E189" name="区域1_1_1_1_1_1"/>
    <protectedRange password="EC97" sqref="H184:I189" name="区域1_3_8_1_1"/>
    <protectedRange password="EC97" sqref="F472:F474 F166:F168 F508:F510 F514:F516 F478:F479" name="区域1_3_36"/>
    <protectedRange password="EC97" sqref="E472:E474 E508:E510 E166:E168 E514:E516" name="区域1_1_1_22"/>
    <protectedRange password="EC97" sqref="H472:H473" name="区域1_3_24"/>
    <protectedRange password="EC97" sqref="H474:H477 G472:G477" name="区域1_3_9_5"/>
    <protectedRange password="EC97" sqref="G424:G429 D430:D436 H430:H433 F523:F525 F535:F537 F480:F482 F406:F429 H424:H427 H436:H439 D428 D438:D441 F529:F531 I430:J441 B430:C441 F430:G441" name="区域1_3_40"/>
    <protectedRange password="EC97" sqref="E478:E483 E406:E441 E535:E537 E523:E525 E529:E531" name="区域1_1_1_25"/>
    <protectedRange password="EC97" sqref="F343 F331:F333" name="区域1_3_42"/>
    <protectedRange password="EC97" sqref="E343 E331:E333" name="区域1_1_1_27"/>
    <protectedRange password="EC97" sqref="H330" name="区域1_3_1_7"/>
    <protectedRange password="EC97" sqref="J328:K333" name="区域1_3_1_5_1"/>
    <protectedRange password="EC97" sqref="F328:F330 D328 D332:D333 D330 B328:C333" name="区域1_3_28_1_1"/>
    <protectedRange password="EC97" sqref="E328:E330" name="区域1_1_1_19_1_1"/>
    <protectedRange password="EC97" sqref="D331" name="区域1_3_1_4_2_1"/>
    <protectedRange password="EC97" sqref="H331:H333 I328:I333 H328:H329" name="区域1_3_1_1_3_1"/>
    <protectedRange password="EC97" sqref="D329" name="区域1_3_1_3_1_1"/>
    <protectedRange password="EC97" sqref="G328:G333" name="区域1_3_2_1_1_1_1"/>
    <protectedRange password="EC97" sqref="H324" name="区域1_3_1_8"/>
    <protectedRange password="EC97" sqref="J322:K327" name="区域1_3_1_5_2"/>
    <protectedRange password="EC97" sqref="H322:H323 H325:H327 I322:I327" name="区域1_3_1_1_3_2"/>
    <protectedRange password="EC97" sqref="D323" name="区域1_3_1_3_1_2"/>
    <protectedRange password="EC97" sqref="G322:G327" name="区域1_3_2_1_1_1_2"/>
    <protectedRange password="EC97" sqref="D326:D327 D322 D324 F322:F327 B322:C327" name="区域1_3_3_1_1"/>
    <protectedRange password="EC97" sqref="E322:E327" name="区域1_1_1_2_1_1"/>
    <protectedRange password="EC97" sqref="D325" name="区域1_3_1_2_2"/>
    <protectedRange password="EC97" sqref="G10:J15 B10:C15 F10:F15" name="区域1_3_43"/>
    <protectedRange password="EC97" sqref="E10:E15" name="区域1_1_1_28"/>
    <protectedRange password="EC97" sqref="D10 D12:D15" name="区域1_1_3"/>
    <protectedRange password="EC97" sqref="D11" name="区域1_2_2"/>
    <protectedRange password="EC97" sqref="F271:F273 J268:J273 B268:B273" name="区域1_3_3"/>
    <protectedRange password="EC97" sqref="E271:E273" name="区域1_1_1_26"/>
    <protectedRange password="EC97" sqref="G272:G273 H268:I273 F268:G270 D268:D271 D273 C268:C273" name="区域1_3_5_1_3"/>
    <protectedRange password="EC97" sqref="E268:E270" name="区域1_1_1_5_1"/>
    <protectedRange password="EC97" sqref="F76:F81 B76:C81 D76:D80 I76:I81" name="区域1_3_3_10"/>
    <protectedRange password="EC97" sqref="E76:E81" name="区域1_1_1_3_2"/>
    <protectedRange password="EC97" sqref="H76:H81" name="区域1_3_33"/>
    <protectedRange password="EC97" sqref="D352:D354 J352:J363 B358:B363 D362:D363 D356:D360 C352:C363 F352:G363" name="区域1_3_10"/>
    <protectedRange password="EC97" sqref="E352:E363" name="区域1_1_1_9"/>
    <protectedRange password="EC97" sqref="D355 H352:I363 D361" name="区域1_3_1_5"/>
    <protectedRange password="EC97" sqref="J364:J369 G364:G369 B364:C369 D368:D369 D364:D366 F364:F369" name="区域1_3_2_5"/>
    <protectedRange password="EC97" sqref="E364:E369" name="区域1_1_1_1_4"/>
    <protectedRange password="EC97" sqref="D367 H364:I369" name="区域1_3_1_1_3"/>
    <protectedRange password="EC97" sqref="H484:H485 F487:F489 F483 D484 H490:H491 F493:F495 D486:D490 D492:D495 B484:C495 I490:I495 I484:J489" name="区域1_3_26"/>
    <protectedRange password="EC97" sqref="E487:E489 E493:E495" name="区域1_1_1_17"/>
    <protectedRange password="EC97" sqref="H486:H489 H492:H495 G484:G495" name="区域1_3_9_6"/>
    <protectedRange password="EC97" sqref="F484:F486 F490:F492" name="区域1_3_36_1"/>
    <protectedRange password="EC97" sqref="E484:E486 E490:E492" name="区域1_1_1_22_1"/>
    <protectedRange password="EC97" sqref="D485 D491" name="区域1_3_6_3"/>
    <protectedRange password="EC97" sqref="D142:D147" name="区域1_3_4_1_1_1"/>
    <protectedRange password="EC97" sqref="J142:J147 B142:C147" name="区域1_3_9_1_1_1_1"/>
    <protectedRange password="EC97" sqref="F142:F147" name="区域1_3_1_1_1_1_1"/>
    <protectedRange password="EC97" sqref="E142:E147" name="区域1_1_1_1_1_1_1_1"/>
    <protectedRange password="EC97" sqref="G142:G147" name="区域1_3_8_1_1_1_1"/>
    <protectedRange password="EC97" sqref="H142:I147" name="区域1_3_1_9"/>
    <protectedRange password="EC97" sqref="D525 D531 B520:C537" name="区域1_3_20"/>
    <protectedRange password="EC97" sqref="F526:F527 F520:F521 F532:F533" name="区域1_3_36_2"/>
    <protectedRange password="EC97" sqref="F534 D526:D530 F528 D520:D524 F522" name="区域1_3_40_2"/>
    <protectedRange password="EC97" sqref="E526:E528 E520:E522 E532:E534" name="区域1_1_1_25_1"/>
    <protectedRange password="EC97" sqref="F133:F135 G130:J135 B130:D135" name="区域1_3_23"/>
    <protectedRange password="EC97" sqref="E133:E135" name="区域1_1_1_14"/>
    <protectedRange password="EC97" sqref="F130:F132" name="区域1_3_1_10"/>
    <protectedRange password="EC97" sqref="E130:E132" name="区域1_1_1_1_5"/>
    <protectedRange password="EC97" sqref="D453 J448:J453" name="区域1_3_29"/>
    <protectedRange password="EC97" sqref="B448:C453 D448:D452 G448:I453 F448:F453" name="区域1_3_9_2"/>
    <protectedRange password="EC97" sqref="E448:E453" name="区域1_1_1_8_1"/>
    <protectedRange password="EC97" sqref="D293" name="区域1_3_34"/>
    <protectedRange password="EC97" sqref="G292:J297 D292 D294:D297 B292:C297" name="区域1_3_1_11"/>
    <protectedRange password="EC97" sqref="F292:F297" name="区域1_3_1_1_1_1_2"/>
    <protectedRange password="EC97" sqref="E292:E297" name="区域1_1_1_1_1_1_1_2"/>
    <protectedRange password="EC97" sqref="D537" name="区域1_3_20_1"/>
    <protectedRange password="EC97" sqref="D532:D536" name="区域1_3_40_2_1"/>
    <protectedRange password="EC97" sqref="D151" name="区域1_3_7"/>
  </protectedRanges>
  <mergeCells count="452">
    <mergeCell ref="L310:L315"/>
    <mergeCell ref="L316:L321"/>
    <mergeCell ref="L412:L417"/>
    <mergeCell ref="G502:G507"/>
    <mergeCell ref="J502:J507"/>
    <mergeCell ref="C502:C507"/>
    <mergeCell ref="J358:J363"/>
    <mergeCell ref="J472:J477"/>
    <mergeCell ref="J424:J429"/>
    <mergeCell ref="J430:J435"/>
    <mergeCell ref="J436:J441"/>
    <mergeCell ref="J400:J405"/>
    <mergeCell ref="J412:J417"/>
    <mergeCell ref="B364:B369"/>
    <mergeCell ref="C364:C369"/>
    <mergeCell ref="G364:G369"/>
    <mergeCell ref="J364:J369"/>
    <mergeCell ref="J352:J357"/>
    <mergeCell ref="B358:B363"/>
    <mergeCell ref="C358:C363"/>
    <mergeCell ref="G358:G363"/>
    <mergeCell ref="C352:C357"/>
    <mergeCell ref="J508:J513"/>
    <mergeCell ref="J514:J519"/>
    <mergeCell ref="K324:K327"/>
    <mergeCell ref="K330:K333"/>
    <mergeCell ref="J478:J483"/>
    <mergeCell ref="J442:J447"/>
    <mergeCell ref="J484:J489"/>
    <mergeCell ref="J454:J459"/>
    <mergeCell ref="J460:J465"/>
    <mergeCell ref="J466:J471"/>
    <mergeCell ref="J418:J423"/>
    <mergeCell ref="A130:A135"/>
    <mergeCell ref="B130:B135"/>
    <mergeCell ref="C130:C135"/>
    <mergeCell ref="J394:J399"/>
    <mergeCell ref="J370:J375"/>
    <mergeCell ref="J376:J381"/>
    <mergeCell ref="J382:J387"/>
    <mergeCell ref="J388:J393"/>
    <mergeCell ref="J346:J351"/>
    <mergeCell ref="J340:J345"/>
    <mergeCell ref="J334:J339"/>
    <mergeCell ref="J322:J327"/>
    <mergeCell ref="J328:J333"/>
    <mergeCell ref="J304:J309"/>
    <mergeCell ref="J310:J315"/>
    <mergeCell ref="J316:J321"/>
    <mergeCell ref="J280:J285"/>
    <mergeCell ref="J286:J291"/>
    <mergeCell ref="J298:J303"/>
    <mergeCell ref="J292:J297"/>
    <mergeCell ref="J262:J267"/>
    <mergeCell ref="J268:J273"/>
    <mergeCell ref="J274:J279"/>
    <mergeCell ref="J244:J249"/>
    <mergeCell ref="J250:J255"/>
    <mergeCell ref="J256:J261"/>
    <mergeCell ref="J220:J225"/>
    <mergeCell ref="J226:J231"/>
    <mergeCell ref="J232:J237"/>
    <mergeCell ref="J238:J243"/>
    <mergeCell ref="J202:J207"/>
    <mergeCell ref="J208:J213"/>
    <mergeCell ref="J214:J219"/>
    <mergeCell ref="J184:J189"/>
    <mergeCell ref="J130:J135"/>
    <mergeCell ref="J142:J147"/>
    <mergeCell ref="J154:J159"/>
    <mergeCell ref="J160:J165"/>
    <mergeCell ref="J118:J123"/>
    <mergeCell ref="J100:J105"/>
    <mergeCell ref="J106:J111"/>
    <mergeCell ref="J112:J117"/>
    <mergeCell ref="J94:J99"/>
    <mergeCell ref="J88:J93"/>
    <mergeCell ref="J82:J87"/>
    <mergeCell ref="J64:J69"/>
    <mergeCell ref="J70:J75"/>
    <mergeCell ref="J76:J81"/>
    <mergeCell ref="J52:J57"/>
    <mergeCell ref="J58:J63"/>
    <mergeCell ref="J46:J51"/>
    <mergeCell ref="J34:J39"/>
    <mergeCell ref="J40:J45"/>
    <mergeCell ref="J22:J27"/>
    <mergeCell ref="J28:J33"/>
    <mergeCell ref="G508:G513"/>
    <mergeCell ref="G514:G519"/>
    <mergeCell ref="G418:G423"/>
    <mergeCell ref="G424:G429"/>
    <mergeCell ref="G430:G435"/>
    <mergeCell ref="G484:G489"/>
    <mergeCell ref="G442:G447"/>
    <mergeCell ref="G454:G459"/>
    <mergeCell ref="J4:J9"/>
    <mergeCell ref="J10:J15"/>
    <mergeCell ref="J16:J21"/>
    <mergeCell ref="G412:G417"/>
    <mergeCell ref="G400:G405"/>
    <mergeCell ref="G130:G135"/>
    <mergeCell ref="G382:G387"/>
    <mergeCell ref="G388:G393"/>
    <mergeCell ref="G394:G399"/>
    <mergeCell ref="G346:G351"/>
    <mergeCell ref="G478:G483"/>
    <mergeCell ref="G460:G465"/>
    <mergeCell ref="G466:G471"/>
    <mergeCell ref="G472:G477"/>
    <mergeCell ref="G370:G375"/>
    <mergeCell ref="G376:G381"/>
    <mergeCell ref="G340:G345"/>
    <mergeCell ref="G334:G339"/>
    <mergeCell ref="G352:G357"/>
    <mergeCell ref="G328:G333"/>
    <mergeCell ref="G316:G321"/>
    <mergeCell ref="G322:G327"/>
    <mergeCell ref="G286:G291"/>
    <mergeCell ref="G298:G303"/>
    <mergeCell ref="G304:G309"/>
    <mergeCell ref="G310:G315"/>
    <mergeCell ref="G280:G285"/>
    <mergeCell ref="G256:G261"/>
    <mergeCell ref="G262:G267"/>
    <mergeCell ref="G268:G273"/>
    <mergeCell ref="G238:G243"/>
    <mergeCell ref="G244:G249"/>
    <mergeCell ref="G250:G255"/>
    <mergeCell ref="G274:G279"/>
    <mergeCell ref="G124:G129"/>
    <mergeCell ref="G118:G123"/>
    <mergeCell ref="G112:G117"/>
    <mergeCell ref="G172:G177"/>
    <mergeCell ref="G148:G153"/>
    <mergeCell ref="G154:G159"/>
    <mergeCell ref="G160:G165"/>
    <mergeCell ref="G166:G171"/>
    <mergeCell ref="G100:G105"/>
    <mergeCell ref="G106:G111"/>
    <mergeCell ref="G94:G99"/>
    <mergeCell ref="G88:G93"/>
    <mergeCell ref="G82:G87"/>
    <mergeCell ref="G70:G75"/>
    <mergeCell ref="G52:G57"/>
    <mergeCell ref="G58:G63"/>
    <mergeCell ref="G76:G81"/>
    <mergeCell ref="J526:J531"/>
    <mergeCell ref="G64:G69"/>
    <mergeCell ref="J496:J501"/>
    <mergeCell ref="G520:G525"/>
    <mergeCell ref="J124:J129"/>
    <mergeCell ref="G526:G531"/>
    <mergeCell ref="G496:G501"/>
    <mergeCell ref="G436:G441"/>
    <mergeCell ref="G490:G495"/>
    <mergeCell ref="J520:J525"/>
    <mergeCell ref="G46:G51"/>
    <mergeCell ref="G34:G39"/>
    <mergeCell ref="G40:G45"/>
    <mergeCell ref="G28:G33"/>
    <mergeCell ref="G22:G27"/>
    <mergeCell ref="G16:G21"/>
    <mergeCell ref="G4:G9"/>
    <mergeCell ref="G10:G15"/>
    <mergeCell ref="C508:C513"/>
    <mergeCell ref="C514:C519"/>
    <mergeCell ref="C478:C483"/>
    <mergeCell ref="C484:C489"/>
    <mergeCell ref="C460:C465"/>
    <mergeCell ref="C466:C471"/>
    <mergeCell ref="C472:C477"/>
    <mergeCell ref="C442:C447"/>
    <mergeCell ref="C454:C459"/>
    <mergeCell ref="C424:C429"/>
    <mergeCell ref="C430:C435"/>
    <mergeCell ref="C436:C441"/>
    <mergeCell ref="C400:C405"/>
    <mergeCell ref="C412:C417"/>
    <mergeCell ref="C418:C423"/>
    <mergeCell ref="C394:C399"/>
    <mergeCell ref="C370:C375"/>
    <mergeCell ref="C376:C381"/>
    <mergeCell ref="C382:C387"/>
    <mergeCell ref="C388:C393"/>
    <mergeCell ref="C346:C351"/>
    <mergeCell ref="C340:C345"/>
    <mergeCell ref="C334:C339"/>
    <mergeCell ref="C322:C327"/>
    <mergeCell ref="C328:C333"/>
    <mergeCell ref="C304:C309"/>
    <mergeCell ref="C310:C315"/>
    <mergeCell ref="C316:C321"/>
    <mergeCell ref="C280:C285"/>
    <mergeCell ref="C286:C291"/>
    <mergeCell ref="C298:C303"/>
    <mergeCell ref="C262:C267"/>
    <mergeCell ref="C268:C273"/>
    <mergeCell ref="C274:C279"/>
    <mergeCell ref="C244:C249"/>
    <mergeCell ref="C250:C255"/>
    <mergeCell ref="C256:C261"/>
    <mergeCell ref="C220:C225"/>
    <mergeCell ref="C226:C231"/>
    <mergeCell ref="C232:C237"/>
    <mergeCell ref="C238:C243"/>
    <mergeCell ref="C202:C207"/>
    <mergeCell ref="C208:C213"/>
    <mergeCell ref="C214:C219"/>
    <mergeCell ref="C184:C189"/>
    <mergeCell ref="C190:C195"/>
    <mergeCell ref="C196:C201"/>
    <mergeCell ref="C154:C159"/>
    <mergeCell ref="C160:C165"/>
    <mergeCell ref="C172:C177"/>
    <mergeCell ref="C178:C183"/>
    <mergeCell ref="C166:C171"/>
    <mergeCell ref="C136:C141"/>
    <mergeCell ref="C148:C153"/>
    <mergeCell ref="C142:C147"/>
    <mergeCell ref="C124:C129"/>
    <mergeCell ref="C70:C75"/>
    <mergeCell ref="C82:C87"/>
    <mergeCell ref="C118:C123"/>
    <mergeCell ref="C100:C105"/>
    <mergeCell ref="C106:C111"/>
    <mergeCell ref="C112:C117"/>
    <mergeCell ref="C58:C63"/>
    <mergeCell ref="C526:C531"/>
    <mergeCell ref="C64:C69"/>
    <mergeCell ref="C46:C51"/>
    <mergeCell ref="C52:C57"/>
    <mergeCell ref="C406:C411"/>
    <mergeCell ref="C496:C501"/>
    <mergeCell ref="C490:C495"/>
    <mergeCell ref="C94:C99"/>
    <mergeCell ref="C88:C93"/>
    <mergeCell ref="C40:C45"/>
    <mergeCell ref="C28:C33"/>
    <mergeCell ref="C34:C39"/>
    <mergeCell ref="C22:C27"/>
    <mergeCell ref="C10:C15"/>
    <mergeCell ref="C16:C21"/>
    <mergeCell ref="C4:C9"/>
    <mergeCell ref="B508:B513"/>
    <mergeCell ref="B442:B447"/>
    <mergeCell ref="B418:B423"/>
    <mergeCell ref="B424:B429"/>
    <mergeCell ref="B430:B435"/>
    <mergeCell ref="B436:B441"/>
    <mergeCell ref="B400:B405"/>
    <mergeCell ref="B514:B519"/>
    <mergeCell ref="B478:B483"/>
    <mergeCell ref="B484:B489"/>
    <mergeCell ref="B454:B459"/>
    <mergeCell ref="B460:B465"/>
    <mergeCell ref="B466:B471"/>
    <mergeCell ref="B472:B477"/>
    <mergeCell ref="B496:B501"/>
    <mergeCell ref="B502:B507"/>
    <mergeCell ref="B412:B417"/>
    <mergeCell ref="B388:B393"/>
    <mergeCell ref="B394:B399"/>
    <mergeCell ref="B370:B375"/>
    <mergeCell ref="B376:B381"/>
    <mergeCell ref="B382:B387"/>
    <mergeCell ref="B406:B411"/>
    <mergeCell ref="B352:B357"/>
    <mergeCell ref="B340:B345"/>
    <mergeCell ref="B328:B333"/>
    <mergeCell ref="B334:B339"/>
    <mergeCell ref="B304:B309"/>
    <mergeCell ref="B310:B315"/>
    <mergeCell ref="B316:B321"/>
    <mergeCell ref="B346:B351"/>
    <mergeCell ref="B280:B285"/>
    <mergeCell ref="B286:B291"/>
    <mergeCell ref="B262:B267"/>
    <mergeCell ref="B268:B273"/>
    <mergeCell ref="B274:B279"/>
    <mergeCell ref="B238:B243"/>
    <mergeCell ref="B244:B249"/>
    <mergeCell ref="B250:B255"/>
    <mergeCell ref="B256:B261"/>
    <mergeCell ref="B214:B219"/>
    <mergeCell ref="B220:B225"/>
    <mergeCell ref="B226:B231"/>
    <mergeCell ref="B232:B237"/>
    <mergeCell ref="B208:B213"/>
    <mergeCell ref="B178:B183"/>
    <mergeCell ref="B184:B189"/>
    <mergeCell ref="B190:B195"/>
    <mergeCell ref="B172:B177"/>
    <mergeCell ref="B166:B171"/>
    <mergeCell ref="B196:B201"/>
    <mergeCell ref="B202:B207"/>
    <mergeCell ref="B82:B87"/>
    <mergeCell ref="B70:B75"/>
    <mergeCell ref="B76:B81"/>
    <mergeCell ref="B118:B123"/>
    <mergeCell ref="B100:B105"/>
    <mergeCell ref="B106:B111"/>
    <mergeCell ref="B112:B117"/>
    <mergeCell ref="A484:A489"/>
    <mergeCell ref="A490:A495"/>
    <mergeCell ref="A478:A483"/>
    <mergeCell ref="B94:B99"/>
    <mergeCell ref="B136:B141"/>
    <mergeCell ref="B148:B153"/>
    <mergeCell ref="B142:B147"/>
    <mergeCell ref="B124:B129"/>
    <mergeCell ref="B154:B159"/>
    <mergeCell ref="B160:B165"/>
    <mergeCell ref="A496:A501"/>
    <mergeCell ref="A508:A513"/>
    <mergeCell ref="A514:A519"/>
    <mergeCell ref="A502:A507"/>
    <mergeCell ref="B4:B9"/>
    <mergeCell ref="B28:B33"/>
    <mergeCell ref="A472:A477"/>
    <mergeCell ref="B10:B15"/>
    <mergeCell ref="B16:B21"/>
    <mergeCell ref="A448:A453"/>
    <mergeCell ref="A436:A441"/>
    <mergeCell ref="A442:A447"/>
    <mergeCell ref="A454:A459"/>
    <mergeCell ref="B34:B39"/>
    <mergeCell ref="A418:A423"/>
    <mergeCell ref="A424:A429"/>
    <mergeCell ref="A430:A435"/>
    <mergeCell ref="B22:B27"/>
    <mergeCell ref="B40:B45"/>
    <mergeCell ref="B46:B51"/>
    <mergeCell ref="B52:B57"/>
    <mergeCell ref="B58:B63"/>
    <mergeCell ref="B64:B69"/>
    <mergeCell ref="B88:B93"/>
    <mergeCell ref="A406:A411"/>
    <mergeCell ref="A412:A417"/>
    <mergeCell ref="A400:A405"/>
    <mergeCell ref="A382:A387"/>
    <mergeCell ref="A388:A393"/>
    <mergeCell ref="A394:A399"/>
    <mergeCell ref="A346:A351"/>
    <mergeCell ref="A370:A375"/>
    <mergeCell ref="A376:A381"/>
    <mergeCell ref="A352:A357"/>
    <mergeCell ref="A358:A363"/>
    <mergeCell ref="A364:A369"/>
    <mergeCell ref="A340:A345"/>
    <mergeCell ref="A334:A339"/>
    <mergeCell ref="A328:A333"/>
    <mergeCell ref="A316:A321"/>
    <mergeCell ref="A322:A327"/>
    <mergeCell ref="A286:A291"/>
    <mergeCell ref="A298:A303"/>
    <mergeCell ref="A304:A309"/>
    <mergeCell ref="A310:A315"/>
    <mergeCell ref="A292:A297"/>
    <mergeCell ref="A274:A279"/>
    <mergeCell ref="A280:A285"/>
    <mergeCell ref="A256:A261"/>
    <mergeCell ref="A262:A267"/>
    <mergeCell ref="A268:A273"/>
    <mergeCell ref="A232:A237"/>
    <mergeCell ref="A238:A243"/>
    <mergeCell ref="A244:A249"/>
    <mergeCell ref="A250:A255"/>
    <mergeCell ref="A208:A213"/>
    <mergeCell ref="A214:A219"/>
    <mergeCell ref="A220:A225"/>
    <mergeCell ref="A226:A231"/>
    <mergeCell ref="A190:A195"/>
    <mergeCell ref="A196:A201"/>
    <mergeCell ref="A202:A207"/>
    <mergeCell ref="A178:A183"/>
    <mergeCell ref="A184:A189"/>
    <mergeCell ref="A172:A177"/>
    <mergeCell ref="A142:A147"/>
    <mergeCell ref="A148:A153"/>
    <mergeCell ref="A154:A159"/>
    <mergeCell ref="A160:A165"/>
    <mergeCell ref="A166:A171"/>
    <mergeCell ref="A106:A111"/>
    <mergeCell ref="A100:A105"/>
    <mergeCell ref="A136:A141"/>
    <mergeCell ref="A124:A129"/>
    <mergeCell ref="A70:A75"/>
    <mergeCell ref="A58:A63"/>
    <mergeCell ref="A64:A69"/>
    <mergeCell ref="A526:A531"/>
    <mergeCell ref="A94:A99"/>
    <mergeCell ref="A88:A93"/>
    <mergeCell ref="A82:A87"/>
    <mergeCell ref="A76:A81"/>
    <mergeCell ref="A118:A123"/>
    <mergeCell ref="A112:A117"/>
    <mergeCell ref="A16:A21"/>
    <mergeCell ref="A4:A9"/>
    <mergeCell ref="A52:A57"/>
    <mergeCell ref="A46:A51"/>
    <mergeCell ref="A40:A45"/>
    <mergeCell ref="A28:A33"/>
    <mergeCell ref="A34:A39"/>
    <mergeCell ref="A1:K1"/>
    <mergeCell ref="E3:F3"/>
    <mergeCell ref="K142:K147"/>
    <mergeCell ref="G178:G183"/>
    <mergeCell ref="J166:J171"/>
    <mergeCell ref="J148:J153"/>
    <mergeCell ref="G142:G147"/>
    <mergeCell ref="J172:J177"/>
    <mergeCell ref="A22:A27"/>
    <mergeCell ref="A10:A15"/>
    <mergeCell ref="G202:G207"/>
    <mergeCell ref="G208:G213"/>
    <mergeCell ref="G448:G453"/>
    <mergeCell ref="J448:J453"/>
    <mergeCell ref="G214:G219"/>
    <mergeCell ref="G220:G225"/>
    <mergeCell ref="G226:G231"/>
    <mergeCell ref="G232:G237"/>
    <mergeCell ref="G292:G297"/>
    <mergeCell ref="G406:G411"/>
    <mergeCell ref="G196:G201"/>
    <mergeCell ref="J196:J201"/>
    <mergeCell ref="G136:G141"/>
    <mergeCell ref="J136:J141"/>
    <mergeCell ref="G184:G189"/>
    <mergeCell ref="G190:G195"/>
    <mergeCell ref="J190:J195"/>
    <mergeCell ref="J178:J183"/>
    <mergeCell ref="A532:A537"/>
    <mergeCell ref="B532:B537"/>
    <mergeCell ref="C532:C537"/>
    <mergeCell ref="A460:A465"/>
    <mergeCell ref="A466:A471"/>
    <mergeCell ref="B526:B531"/>
    <mergeCell ref="A520:A525"/>
    <mergeCell ref="B520:B525"/>
    <mergeCell ref="C520:C525"/>
    <mergeCell ref="B490:B495"/>
    <mergeCell ref="J532:J537"/>
    <mergeCell ref="G532:G537"/>
    <mergeCell ref="B292:B297"/>
    <mergeCell ref="C292:C297"/>
    <mergeCell ref="J406:J411"/>
    <mergeCell ref="J490:J495"/>
    <mergeCell ref="B448:B453"/>
    <mergeCell ref="C448:C453"/>
    <mergeCell ref="B322:B327"/>
    <mergeCell ref="B298:B303"/>
  </mergeCells>
  <printOptions/>
  <pageMargins left="0.21" right="0" top="0.19652777777777777" bottom="0.19652777777777777" header="0.19652777777777777" footer="0.19652777777777777"/>
  <pageSetup fitToHeight="10" horizontalDpi="180" verticalDpi="180" orientation="landscape" paperSize="9" scale="82" r:id="rId2"/>
  <headerFooter alignWithMargins="0">
    <oddHeader xml:space="preserve">&amp;R第 &amp;P 页，共 &amp;N 页
&amp;D </oddHeader>
  </headerFooter>
  <rowBreaks count="14" manualBreakCount="14">
    <brk id="39" max="11" man="1"/>
    <brk id="75" max="11" man="1"/>
    <brk id="111" max="11" man="1"/>
    <brk id="147" max="11" man="1"/>
    <brk id="183" max="11" man="1"/>
    <brk id="219" max="11" man="1"/>
    <brk id="255" max="11" man="1"/>
    <brk id="291" max="11" man="1"/>
    <brk id="327" max="11" man="1"/>
    <brk id="363" max="11" man="1"/>
    <brk id="399" max="11" man="1"/>
    <brk id="435" max="11" man="1"/>
    <brk id="471" max="11" man="1"/>
    <brk id="50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2016-02-29T04:00:23Z</cp:lastPrinted>
  <dcterms:created xsi:type="dcterms:W3CDTF">2009-10-07T03:52:45Z</dcterms:created>
  <dcterms:modified xsi:type="dcterms:W3CDTF">2016-02-29T04:00:52Z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